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900" windowHeight="102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M34" i="2" l="1"/>
  <c r="M33" i="2"/>
  <c r="M31" i="2"/>
  <c r="M30" i="2"/>
  <c r="M27" i="2"/>
  <c r="E27" i="2"/>
  <c r="C23" i="2"/>
  <c r="M13" i="2"/>
  <c r="E13" i="2"/>
  <c r="E2" i="2"/>
  <c r="F2" i="2" s="1"/>
  <c r="E11" i="2" s="1"/>
  <c r="C1" i="2"/>
  <c r="C5" i="2"/>
  <c r="P24" i="2"/>
  <c r="R23" i="2"/>
  <c r="AB24" i="2"/>
  <c r="T24" i="2"/>
  <c r="W24" i="2"/>
  <c r="H24" i="2"/>
  <c r="AB23" i="2"/>
  <c r="AF23" i="2"/>
  <c r="AC24" i="2"/>
  <c r="N24" i="2"/>
  <c r="N23" i="2"/>
  <c r="AD23" i="2"/>
  <c r="Z24" i="2"/>
  <c r="AF24" i="2"/>
  <c r="G24" i="2"/>
  <c r="X24" i="2"/>
  <c r="AD24" i="2"/>
  <c r="U23" i="2"/>
  <c r="F24" i="2"/>
  <c r="K24" i="2"/>
  <c r="P23" i="2"/>
  <c r="V23" i="2"/>
  <c r="E23" i="2"/>
  <c r="I23" i="2"/>
  <c r="L23" i="2"/>
  <c r="AC23" i="2"/>
  <c r="O24" i="2"/>
  <c r="AA23" i="2"/>
  <c r="Q23" i="2"/>
  <c r="AG24" i="2"/>
  <c r="E24" i="2"/>
  <c r="AH23" i="2"/>
  <c r="S24" i="2"/>
  <c r="T23" i="2"/>
  <c r="W23" i="2"/>
  <c r="X23" i="2"/>
  <c r="V24" i="2"/>
  <c r="AE23" i="2"/>
  <c r="AA24" i="2"/>
  <c r="AE24" i="2"/>
  <c r="Q24" i="2"/>
  <c r="Y23" i="2"/>
  <c r="G23" i="2"/>
  <c r="I24" i="2"/>
  <c r="H23" i="2"/>
  <c r="K23" i="2"/>
  <c r="Z23" i="2"/>
  <c r="U24" i="2"/>
  <c r="Y24" i="2"/>
  <c r="L24" i="2"/>
  <c r="M24" i="2"/>
  <c r="AG23" i="2"/>
  <c r="M23" i="2"/>
  <c r="O23" i="2"/>
  <c r="J23" i="2"/>
  <c r="J24" i="2"/>
  <c r="R24" i="2"/>
  <c r="AH24" i="2"/>
  <c r="S23" i="2"/>
  <c r="F23" i="2"/>
</calcChain>
</file>

<file path=xl/sharedStrings.xml><?xml version="1.0" encoding="utf-8"?>
<sst xmlns="http://schemas.openxmlformats.org/spreadsheetml/2006/main" count="196" uniqueCount="88">
  <si>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</si>
  <si>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</si>
  <si>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</si>
  <si>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</si>
  <si>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</si>
  <si>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</si>
  <si>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</si>
  <si>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</si>
  <si>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</si>
  <si>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</si>
  <si>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</si>
  <si>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</si>
  <si>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</si>
  <si>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</si>
  <si>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</si>
  <si>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</si>
  <si>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</si>
  <si>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</si>
  <si>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</si>
  <si>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</si>
  <si>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</si>
  <si>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</si>
  <si>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</si>
  <si>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</si>
  <si>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</si>
  <si>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</si>
  <si>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</si>
  <si>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</si>
  <si>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</si>
  <si>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</si>
  <si>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</si>
  <si>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</si>
  <si>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</si>
  <si>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придбані (створені) знецінені кредити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</si>
  <si>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</si>
  <si>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</si>
  <si>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</si>
  <si>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</si>
  <si>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</si>
  <si>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</si>
  <si>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</si>
  <si>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</si>
  <si>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</si>
  <si>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</si>
  <si>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</si>
  <si>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</si>
  <si>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</si>
  <si>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</si>
  <si>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</si>
  <si>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</si>
  <si>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</si>
  <si>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</si>
  <si>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</si>
  <si>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</si>
  <si>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</si>
  <si>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005</t>
  </si>
  <si>
    <t>5</t>
  </si>
  <si>
    <t>011</t>
  </si>
  <si>
    <t>національна валюта</t>
  </si>
  <si>
    <t>012</t>
  </si>
  <si>
    <t>013</t>
  </si>
  <si>
    <t>014</t>
  </si>
  <si>
    <t>015</t>
  </si>
  <si>
    <t>021</t>
  </si>
  <si>
    <t>іноземна валюта</t>
  </si>
  <si>
    <t>022</t>
  </si>
  <si>
    <t>023</t>
  </si>
  <si>
    <t>024</t>
  </si>
  <si>
    <t>025</t>
  </si>
  <si>
    <t>101</t>
  </si>
  <si>
    <t>102</t>
  </si>
  <si>
    <t>103</t>
  </si>
  <si>
    <t>104</t>
  </si>
  <si>
    <t>105</t>
  </si>
  <si>
    <t>111</t>
  </si>
  <si>
    <t>112</t>
  </si>
  <si>
    <t>113</t>
  </si>
  <si>
    <t>114</t>
  </si>
  <si>
    <t>115</t>
  </si>
  <si>
    <t>121</t>
  </si>
  <si>
    <t>122</t>
  </si>
  <si>
    <t>123</t>
  </si>
  <si>
    <t>124</t>
  </si>
  <si>
    <t>125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</si>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</sst>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1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34</v>
      </c>
    </row>
    <row r="4" spans="1:18" x14ac:dyDescent="0.25">
      <c r="A4" t="s">
        <v>35</v>
      </c>
      <c r="B4" s="21" t="s">
        <v>36</v>
      </c>
      <c r="D4" s="21" t="s">
        <v>37</v>
      </c>
      <c r="F4" s="21" t="s">
        <v>38</v>
      </c>
      <c r="G4" s="21" t="s">
        <v>39</v>
      </c>
      <c r="H4" s="22">
        <v>45108</v>
      </c>
      <c r="I4" s="21" t="s">
        <v>40</v>
      </c>
      <c r="J4" s="21" t="s">
        <v>41</v>
      </c>
      <c r="K4" s="21" t="s">
        <v>42</v>
      </c>
      <c r="N4">
        <v>0</v>
      </c>
      <c r="O4">
        <v>2</v>
      </c>
      <c r="P4" s="21" t="s">
        <v>43</v>
      </c>
      <c r="Q4" s="21" t="s">
        <v>44</v>
      </c>
      <c r="R4" s="22">
        <v>45121</v>
      </c>
    </row>
    <row r="5" spans="1:18" x14ac:dyDescent="0.25">
      <c r="A5" t="s">
        <v>84</v>
      </c>
    </row>
    <row r="6" spans="1:18" x14ac:dyDescent="0.25">
      <c r="A6" t="s">
        <v>85</v>
      </c>
      <c r="B6">
        <v>462</v>
      </c>
      <c r="C6" s="22">
        <v>45107</v>
      </c>
      <c r="D6">
        <v>380526</v>
      </c>
      <c r="E6">
        <v>1</v>
      </c>
      <c r="F6">
        <v>1</v>
      </c>
      <c r="G6">
        <v>0</v>
      </c>
      <c r="H6">
        <v>64680000000</v>
      </c>
    </row>
    <row r="7" spans="1:18" x14ac:dyDescent="0.25">
      <c r="A7" t="s">
        <v>86</v>
      </c>
      <c r="B7" s="22">
        <v>45121</v>
      </c>
      <c r="C7">
        <v>0</v>
      </c>
      <c r="D7">
        <v>1</v>
      </c>
      <c r="E7" t="b">
        <v>0</v>
      </c>
    </row>
    <row r="8" spans="1:18" x14ac:dyDescent="0.25">
      <c r="A8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H34"/>
  <sheetViews>
    <sheetView tabSelected="1" topLeftCell="A6" workbookViewId="0">
      <selection activeCell="A6" sqref="A6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9" width="10.7109375" style="1" customWidth="1"/>
    <col min="10" max="19" width="10.7109375" style="1" customWidth="1" outlineLevel="1"/>
    <col min="20" max="24" width="10.7109375" style="1" customWidth="1"/>
    <col min="25" max="34" width="10.7109375" style="1" customWidth="1" outlineLevel="1"/>
    <col min="35" max="16384" width="8.85546875" style="1"/>
  </cols>
  <sheetData>
    <row r="1" spans="2:24" hidden="1" x14ac:dyDescent="0.2">
      <c r="C1" s="1">
        <f>2+ROWS(ClDSOutBlSrcLoadRange)</f>
        <v>32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2:24" hidden="1" x14ac:dyDescent="0.2">
      <c r="B2" s="1" t="s">
        <v>3</v>
      </c>
      <c r="C2" s="1">
        <v>3</v>
      </c>
      <c r="D2" s="1">
        <v>0</v>
      </c>
      <c r="E2" s="1">
        <f>ClDSOutBlOption_ReportDate</f>
        <v>45108</v>
      </c>
      <c r="F2" s="1" t="str">
        <f>MID("00",1,2-LEN(DAY(E2)))&amp;DAY(E2)&amp;"."&amp;MID("00",1,2-LEN(MONTH(E2)))&amp;MONTH(E2)&amp;"."&amp;YEAR(E2)</f>
        <v>01.07.2023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</row>
    <row r="3" spans="2:24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idden="1" x14ac:dyDescent="0.2">
      <c r="B4" s="1" t="s">
        <v>5</v>
      </c>
      <c r="C4" s="1">
        <v>7</v>
      </c>
      <c r="D4" s="1">
        <v>2</v>
      </c>
    </row>
    <row r="5" spans="2:24" ht="15.75" hidden="1" x14ac:dyDescent="0.2">
      <c r="C5" s="1" t="str">
        <f>ADDRESS(3,D4,,,"Лист1")&amp;":"&amp;ADDRESS($C$1,D1,,,)</f>
        <v>Лист1!$B$3:$G$32</v>
      </c>
      <c r="O5" s="4"/>
      <c r="S5" s="37" t="s">
        <v>6</v>
      </c>
      <c r="T5" s="37"/>
    </row>
    <row r="6" spans="2:24" ht="15.75" x14ac:dyDescent="0.2">
      <c r="O6" s="4"/>
      <c r="T6" s="43" t="s">
        <v>7</v>
      </c>
      <c r="U6" s="43"/>
    </row>
    <row r="7" spans="2:24" ht="15.75" x14ac:dyDescent="0.2">
      <c r="O7" s="4"/>
      <c r="T7" s="43" t="s">
        <v>8</v>
      </c>
      <c r="U7" s="43"/>
    </row>
    <row r="8" spans="2:24" ht="15.75" x14ac:dyDescent="0.2">
      <c r="G8" s="5"/>
      <c r="H8" s="5"/>
      <c r="I8" s="5"/>
      <c r="J8" s="5"/>
      <c r="K8" s="5"/>
      <c r="L8" s="5"/>
      <c r="M8" s="5"/>
      <c r="N8" s="5"/>
      <c r="O8" s="4"/>
      <c r="T8" s="43" t="s">
        <v>9</v>
      </c>
      <c r="U8" s="43"/>
    </row>
    <row r="9" spans="2:24" ht="15.75" x14ac:dyDescent="0.2">
      <c r="E9" s="38" t="s">
        <v>28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2:24" ht="15.75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4" ht="15.75" x14ac:dyDescent="0.2">
      <c r="E11" s="44" t="str">
        <f>"станом на "&amp;$F$2&amp;" року "</f>
        <v xml:space="preserve">станом на 01.07.2023 року 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2:24" outlineLevel="1" x14ac:dyDescent="0.2"/>
    <row r="13" spans="2:24" outlineLevel="1" x14ac:dyDescent="0.2">
      <c r="E13" s="39" t="str">
        <f>ClDSOutBlOption_InstName</f>
        <v>АКЦІОНЕРНЕ ТОВАРИСТВО 'КОМЕРЦІЙНИЙ БАНК 'ГЛОБУС</v>
      </c>
      <c r="F13" s="39"/>
      <c r="G13" s="39"/>
      <c r="H13" s="39"/>
      <c r="M13" s="39" t="str">
        <f>ClDSOutBlOption_InstLocation</f>
        <v>м. Київ, пров.Куренівський, б.19/5</v>
      </c>
      <c r="N13" s="39"/>
      <c r="O13" s="39"/>
      <c r="P13" s="39"/>
    </row>
    <row r="14" spans="2:24" outlineLevel="1" x14ac:dyDescent="0.2">
      <c r="E14" s="39"/>
      <c r="F14" s="39"/>
      <c r="G14" s="39"/>
      <c r="H14" s="39"/>
      <c r="M14" s="39"/>
      <c r="N14" s="39"/>
      <c r="O14" s="39"/>
      <c r="P14" s="39"/>
    </row>
    <row r="15" spans="2:24" ht="12" outlineLevel="1" thickBot="1" x14ac:dyDescent="0.25">
      <c r="E15" s="40"/>
      <c r="F15" s="40"/>
      <c r="G15" s="40"/>
      <c r="H15" s="40"/>
      <c r="M15" s="40"/>
      <c r="N15" s="40"/>
      <c r="O15" s="40"/>
      <c r="P15" s="40"/>
    </row>
    <row r="16" spans="2:24" outlineLevel="1" x14ac:dyDescent="0.2">
      <c r="E16" s="24" t="s">
        <v>10</v>
      </c>
      <c r="F16" s="24"/>
      <c r="G16" s="24"/>
      <c r="H16" s="24"/>
      <c r="M16" s="24" t="s">
        <v>11</v>
      </c>
      <c r="N16" s="24"/>
      <c r="O16" s="24"/>
      <c r="P16" s="24"/>
    </row>
    <row r="17" spans="2:34" x14ac:dyDescent="0.2">
      <c r="U17" s="6" t="s">
        <v>12</v>
      </c>
    </row>
    <row r="18" spans="2:34" ht="17.100000000000001" customHeight="1" x14ac:dyDescent="0.2">
      <c r="B18" s="29" t="s">
        <v>13</v>
      </c>
      <c r="C18" s="30" t="s">
        <v>14</v>
      </c>
      <c r="D18" s="30" t="s">
        <v>15</v>
      </c>
      <c r="E18" s="33" t="s">
        <v>23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  <c r="T18" s="36" t="s">
        <v>24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2:34" ht="17.100000000000001" customHeight="1" x14ac:dyDescent="0.2">
      <c r="B19" s="29"/>
      <c r="C19" s="31"/>
      <c r="D19" s="31"/>
      <c r="E19" s="33" t="s">
        <v>16</v>
      </c>
      <c r="F19" s="34"/>
      <c r="G19" s="34"/>
      <c r="H19" s="34"/>
      <c r="I19" s="35"/>
      <c r="J19" s="33" t="s">
        <v>17</v>
      </c>
      <c r="K19" s="34"/>
      <c r="L19" s="34"/>
      <c r="M19" s="34"/>
      <c r="N19" s="35"/>
      <c r="O19" s="33" t="s">
        <v>18</v>
      </c>
      <c r="P19" s="34"/>
      <c r="Q19" s="34"/>
      <c r="R19" s="34"/>
      <c r="S19" s="35"/>
      <c r="T19" s="27" t="s">
        <v>19</v>
      </c>
      <c r="U19" s="28"/>
      <c r="V19" s="28"/>
      <c r="W19" s="28"/>
      <c r="X19" s="28"/>
      <c r="Y19" s="27" t="s">
        <v>17</v>
      </c>
      <c r="Z19" s="28"/>
      <c r="AA19" s="28"/>
      <c r="AB19" s="28"/>
      <c r="AC19" s="28"/>
      <c r="AD19" s="27" t="s">
        <v>18</v>
      </c>
      <c r="AE19" s="28"/>
      <c r="AF19" s="28"/>
      <c r="AG19" s="28"/>
      <c r="AH19" s="28"/>
    </row>
    <row r="20" spans="2:34" ht="49.5" customHeight="1" x14ac:dyDescent="0.2">
      <c r="B20" s="29"/>
      <c r="C20" s="31"/>
      <c r="D20" s="31"/>
      <c r="E20" s="20" t="s">
        <v>29</v>
      </c>
      <c r="F20" s="20" t="s">
        <v>30</v>
      </c>
      <c r="G20" s="20" t="s">
        <v>31</v>
      </c>
      <c r="H20" s="20" t="s">
        <v>33</v>
      </c>
      <c r="I20" s="20" t="s">
        <v>32</v>
      </c>
      <c r="J20" s="20" t="s">
        <v>29</v>
      </c>
      <c r="K20" s="20" t="s">
        <v>30</v>
      </c>
      <c r="L20" s="20" t="s">
        <v>31</v>
      </c>
      <c r="M20" s="20" t="s">
        <v>33</v>
      </c>
      <c r="N20" s="20" t="s">
        <v>32</v>
      </c>
      <c r="O20" s="20" t="s">
        <v>29</v>
      </c>
      <c r="P20" s="20" t="s">
        <v>30</v>
      </c>
      <c r="Q20" s="20" t="s">
        <v>31</v>
      </c>
      <c r="R20" s="20" t="s">
        <v>33</v>
      </c>
      <c r="S20" s="20" t="s">
        <v>32</v>
      </c>
      <c r="T20" s="18" t="s">
        <v>29</v>
      </c>
      <c r="U20" s="19" t="s">
        <v>30</v>
      </c>
      <c r="V20" s="19" t="s">
        <v>31</v>
      </c>
      <c r="W20" s="19" t="s">
        <v>33</v>
      </c>
      <c r="X20" s="19" t="s">
        <v>32</v>
      </c>
      <c r="Y20" s="18" t="s">
        <v>29</v>
      </c>
      <c r="Z20" s="19" t="s">
        <v>30</v>
      </c>
      <c r="AA20" s="19" t="s">
        <v>31</v>
      </c>
      <c r="AB20" s="19" t="s">
        <v>33</v>
      </c>
      <c r="AC20" s="19" t="s">
        <v>32</v>
      </c>
      <c r="AD20" s="18" t="s">
        <v>29</v>
      </c>
      <c r="AE20" s="19" t="s">
        <v>30</v>
      </c>
      <c r="AF20" s="19" t="s">
        <v>31</v>
      </c>
      <c r="AG20" s="19" t="s">
        <v>33</v>
      </c>
      <c r="AH20" s="19" t="s">
        <v>32</v>
      </c>
    </row>
    <row r="21" spans="2:34" ht="12" hidden="1" x14ac:dyDescent="0.2">
      <c r="B21" s="29"/>
      <c r="C21" s="32"/>
      <c r="D21" s="32"/>
      <c r="E21" s="7">
        <v>1</v>
      </c>
      <c r="F21" s="7">
        <v>2</v>
      </c>
      <c r="G21" s="7">
        <v>3</v>
      </c>
      <c r="H21" s="7">
        <v>4</v>
      </c>
      <c r="I21" s="7">
        <v>5</v>
      </c>
      <c r="J21" s="7">
        <v>1</v>
      </c>
      <c r="K21" s="7">
        <v>2</v>
      </c>
      <c r="L21" s="7">
        <v>3</v>
      </c>
      <c r="M21" s="7">
        <v>4</v>
      </c>
      <c r="N21" s="7">
        <v>5</v>
      </c>
      <c r="O21" s="7">
        <v>1</v>
      </c>
      <c r="P21" s="7">
        <v>2</v>
      </c>
      <c r="Q21" s="7">
        <v>3</v>
      </c>
      <c r="R21" s="7">
        <v>4</v>
      </c>
      <c r="S21" s="7">
        <v>5</v>
      </c>
      <c r="T21" s="8">
        <v>1</v>
      </c>
      <c r="U21" s="8">
        <v>2</v>
      </c>
      <c r="V21" s="8">
        <v>3</v>
      </c>
      <c r="W21" s="8">
        <v>4</v>
      </c>
      <c r="X21" s="8">
        <v>5</v>
      </c>
      <c r="Y21" s="8">
        <v>1</v>
      </c>
      <c r="Z21" s="8">
        <v>2</v>
      </c>
      <c r="AA21" s="8">
        <v>3</v>
      </c>
      <c r="AB21" s="8">
        <v>4</v>
      </c>
      <c r="AC21" s="8">
        <v>5</v>
      </c>
      <c r="AD21" s="8">
        <v>1</v>
      </c>
      <c r="AE21" s="8">
        <v>2</v>
      </c>
      <c r="AF21" s="8">
        <v>3</v>
      </c>
      <c r="AG21" s="8">
        <v>4</v>
      </c>
      <c r="AH21" s="8">
        <v>5</v>
      </c>
    </row>
    <row r="22" spans="2:34" ht="15" customHeight="1" x14ac:dyDescent="0.2">
      <c r="B22" s="9">
        <v>1</v>
      </c>
      <c r="C22" s="9">
        <v>2</v>
      </c>
      <c r="D22" s="9">
        <v>3</v>
      </c>
      <c r="E22" s="9">
        <v>4</v>
      </c>
      <c r="F22" s="9">
        <v>5</v>
      </c>
      <c r="G22" s="9">
        <v>6</v>
      </c>
      <c r="H22" s="9">
        <v>7</v>
      </c>
      <c r="I22" s="9">
        <v>8</v>
      </c>
      <c r="J22" s="9">
        <v>9</v>
      </c>
      <c r="K22" s="9">
        <v>10</v>
      </c>
      <c r="L22" s="9">
        <v>11</v>
      </c>
      <c r="M22" s="9">
        <v>12</v>
      </c>
      <c r="N22" s="9">
        <v>13</v>
      </c>
      <c r="O22" s="9">
        <v>14</v>
      </c>
      <c r="P22" s="9">
        <v>15</v>
      </c>
      <c r="Q22" s="9">
        <v>16</v>
      </c>
      <c r="R22" s="9">
        <v>17</v>
      </c>
      <c r="S22" s="9">
        <v>18</v>
      </c>
      <c r="T22" s="9">
        <v>19</v>
      </c>
      <c r="U22" s="9">
        <v>20</v>
      </c>
      <c r="V22" s="9">
        <v>21</v>
      </c>
      <c r="W22" s="9">
        <v>22</v>
      </c>
      <c r="X22" s="9">
        <v>23</v>
      </c>
      <c r="Y22" s="9">
        <v>24</v>
      </c>
      <c r="Z22" s="9">
        <v>25</v>
      </c>
      <c r="AA22" s="9">
        <v>26</v>
      </c>
      <c r="AB22" s="9">
        <v>27</v>
      </c>
      <c r="AC22" s="9">
        <v>28</v>
      </c>
      <c r="AD22" s="9">
        <v>29</v>
      </c>
      <c r="AE22" s="9">
        <v>30</v>
      </c>
      <c r="AF22" s="9">
        <v>31</v>
      </c>
      <c r="AG22" s="9">
        <v>32</v>
      </c>
      <c r="AH22" s="9">
        <v>33</v>
      </c>
    </row>
    <row r="23" spans="2:34" s="13" customFormat="1" ht="27" customHeight="1" x14ac:dyDescent="0.25">
      <c r="B23" s="10">
        <v>1</v>
      </c>
      <c r="C23" s="41" t="str">
        <f>ClDSOutBlOption_InstName</f>
        <v>АКЦІОНЕРНЕ ТОВАРИСТВО 'КОМЕРЦІЙНИЙ БАНК 'ГЛОБУС</v>
      </c>
      <c r="D23" s="11" t="s">
        <v>20</v>
      </c>
      <c r="E23" s="12">
        <f ca="1">VLOOKUP("0"&amp;$D$2&amp;E$21,INDIRECT($C$5),$C$3-1)</f>
        <v>783503</v>
      </c>
      <c r="F23" s="12">
        <f t="shared" ref="F23:I23" ca="1" si="0">VLOOKUP("0"&amp;$D$2&amp;F$21,INDIRECT($C$5),$C$3-1)</f>
        <v>22170</v>
      </c>
      <c r="G23" s="12">
        <f t="shared" ca="1" si="0"/>
        <v>380341</v>
      </c>
      <c r="H23" s="12">
        <f t="shared" ca="1" si="0"/>
        <v>0</v>
      </c>
      <c r="I23" s="12">
        <f t="shared" ca="1" si="0"/>
        <v>0</v>
      </c>
      <c r="J23" s="12">
        <f ca="1">VLOOKUP("0"&amp;$D$3&amp;J$21,INDIRECT($C$5),$C$3-1)</f>
        <v>783503</v>
      </c>
      <c r="K23" s="12">
        <f t="shared" ref="K23:N23" ca="1" si="1">VLOOKUP("0"&amp;$D$3&amp;K$21,INDIRECT($C$5),$C$3-1)</f>
        <v>22170</v>
      </c>
      <c r="L23" s="12">
        <f t="shared" ca="1" si="1"/>
        <v>380341</v>
      </c>
      <c r="M23" s="12">
        <f t="shared" ca="1" si="1"/>
        <v>0</v>
      </c>
      <c r="N23" s="12">
        <f t="shared" ca="1" si="1"/>
        <v>0</v>
      </c>
      <c r="O23" s="12">
        <f ca="1">VLOOKUP("0"&amp;$D$4&amp;O$21,INDIRECT($C$5),$C$3-1)</f>
        <v>0</v>
      </c>
      <c r="P23" s="12">
        <f t="shared" ref="P23:S23" ca="1" si="2">VLOOKUP("0"&amp;$D$4&amp;P$21,INDIRECT($C$5),$C$3-1)</f>
        <v>0</v>
      </c>
      <c r="Q23" s="12">
        <f t="shared" ca="1" si="2"/>
        <v>0</v>
      </c>
      <c r="R23" s="12">
        <f t="shared" ca="1" si="2"/>
        <v>0</v>
      </c>
      <c r="S23" s="12">
        <f t="shared" ca="1" si="2"/>
        <v>0</v>
      </c>
      <c r="T23" s="12">
        <f ca="1">VLOOKUP("1"&amp;$D$2&amp;T$21,INDIRECT($C$5),$C$3-1)</f>
        <v>810857</v>
      </c>
      <c r="U23" s="12">
        <f t="shared" ref="U23:X23" ca="1" si="3">VLOOKUP("1"&amp;$D$2&amp;U$21,INDIRECT($C$5),$C$3-1)</f>
        <v>319181</v>
      </c>
      <c r="V23" s="12">
        <f t="shared" ca="1" si="3"/>
        <v>123996</v>
      </c>
      <c r="W23" s="12">
        <f t="shared" ca="1" si="3"/>
        <v>0</v>
      </c>
      <c r="X23" s="12">
        <f t="shared" ca="1" si="3"/>
        <v>0</v>
      </c>
      <c r="Y23" s="12">
        <f ca="1">VLOOKUP("1"&amp;$D$3&amp;Y$21,INDIRECT($C$5),$C$3-1)</f>
        <v>735995</v>
      </c>
      <c r="Z23" s="12">
        <f t="shared" ref="Z23:AC23" ca="1" si="4">VLOOKUP("1"&amp;$D$3&amp;Z$21,INDIRECT($C$5),$C$3-1)</f>
        <v>247029</v>
      </c>
      <c r="AA23" s="12">
        <f t="shared" ca="1" si="4"/>
        <v>123046</v>
      </c>
      <c r="AB23" s="12">
        <f t="shared" ca="1" si="4"/>
        <v>0</v>
      </c>
      <c r="AC23" s="12">
        <f t="shared" ca="1" si="4"/>
        <v>0</v>
      </c>
      <c r="AD23" s="12">
        <f ca="1">VLOOKUP("1"&amp;$D$4&amp;AD$21,INDIRECT($C$5),$C$3-1)</f>
        <v>74862</v>
      </c>
      <c r="AE23" s="12">
        <f t="shared" ref="AE23:AH23" ca="1" si="5">VLOOKUP("1"&amp;$D$4&amp;AE$21,INDIRECT($C$5),$C$3-1)</f>
        <v>72152</v>
      </c>
      <c r="AF23" s="12">
        <f t="shared" ca="1" si="5"/>
        <v>950</v>
      </c>
      <c r="AG23" s="12">
        <f t="shared" ca="1" si="5"/>
        <v>0</v>
      </c>
      <c r="AH23" s="12">
        <f t="shared" ca="1" si="5"/>
        <v>0</v>
      </c>
    </row>
    <row r="24" spans="2:34" s="13" customFormat="1" ht="26.1" customHeight="1" x14ac:dyDescent="0.25">
      <c r="B24" s="10">
        <v>2</v>
      </c>
      <c r="C24" s="42"/>
      <c r="D24" s="11" t="s">
        <v>25</v>
      </c>
      <c r="E24" s="12">
        <f ca="1">VLOOKUP("0"&amp;$D$2&amp;E$21,INDIRECT($C$5),$C$3)</f>
        <v>31426</v>
      </c>
      <c r="F24" s="12">
        <f t="shared" ref="F24:I24" ca="1" si="6">VLOOKUP("0"&amp;$D$2&amp;F$21,INDIRECT($C$5),$C$3)</f>
        <v>7211</v>
      </c>
      <c r="G24" s="12">
        <f t="shared" ca="1" si="6"/>
        <v>352858</v>
      </c>
      <c r="H24" s="12">
        <f t="shared" ca="1" si="6"/>
        <v>0</v>
      </c>
      <c r="I24" s="12">
        <f t="shared" ca="1" si="6"/>
        <v>0</v>
      </c>
      <c r="J24" s="12">
        <f ca="1">VLOOKUP("0"&amp;$D$3&amp;J$21,INDIRECT($C$5),$C$3)</f>
        <v>31426</v>
      </c>
      <c r="K24" s="12">
        <f t="shared" ref="K24:N24" ca="1" si="7">VLOOKUP("0"&amp;$D$3&amp;K$21,INDIRECT($C$5),$C$3)</f>
        <v>7211</v>
      </c>
      <c r="L24" s="12">
        <f t="shared" ca="1" si="7"/>
        <v>352858</v>
      </c>
      <c r="M24" s="12">
        <f t="shared" ca="1" si="7"/>
        <v>0</v>
      </c>
      <c r="N24" s="12">
        <f t="shared" ca="1" si="7"/>
        <v>0</v>
      </c>
      <c r="O24" s="12">
        <f ca="1">VLOOKUP("0"&amp;$D$4&amp;O$21,INDIRECT($C$5),$C$3)</f>
        <v>0</v>
      </c>
      <c r="P24" s="12">
        <f t="shared" ref="P24:S24" ca="1" si="8">VLOOKUP("0"&amp;$D$4&amp;P$21,INDIRECT($C$5),$C$3)</f>
        <v>0</v>
      </c>
      <c r="Q24" s="12">
        <f t="shared" ca="1" si="8"/>
        <v>0</v>
      </c>
      <c r="R24" s="12">
        <f t="shared" ca="1" si="8"/>
        <v>0</v>
      </c>
      <c r="S24" s="12">
        <f t="shared" ca="1" si="8"/>
        <v>0</v>
      </c>
      <c r="T24" s="12">
        <f ca="1">VLOOKUP("1"&amp;$D$2&amp;T$21,INDIRECT($C$5),$C$3)</f>
        <v>30812</v>
      </c>
      <c r="U24" s="12">
        <f t="shared" ref="U24:X24" ca="1" si="9">VLOOKUP("1"&amp;$D$2&amp;U$21,INDIRECT($C$5),$C$3)</f>
        <v>25988</v>
      </c>
      <c r="V24" s="12">
        <f t="shared" ca="1" si="9"/>
        <v>111587</v>
      </c>
      <c r="W24" s="12">
        <f t="shared" ca="1" si="9"/>
        <v>0</v>
      </c>
      <c r="X24" s="12">
        <f t="shared" ca="1" si="9"/>
        <v>0</v>
      </c>
      <c r="Y24" s="12">
        <f ca="1">VLOOKUP("1"&amp;$D$3&amp;Y$21,INDIRECT($C$5),$C$3)</f>
        <v>28191</v>
      </c>
      <c r="Z24" s="12">
        <f t="shared" ref="Z24:AC24" ca="1" si="10">VLOOKUP("1"&amp;$D$3&amp;Z$21,INDIRECT($C$5),$C$3)</f>
        <v>23815</v>
      </c>
      <c r="AA24" s="12">
        <f t="shared" ca="1" si="10"/>
        <v>110637</v>
      </c>
      <c r="AB24" s="12">
        <f t="shared" ca="1" si="10"/>
        <v>0</v>
      </c>
      <c r="AC24" s="12">
        <f t="shared" ca="1" si="10"/>
        <v>0</v>
      </c>
      <c r="AD24" s="12">
        <f ca="1">VLOOKUP("1"&amp;$D$4&amp;AD$21,INDIRECT($C$5),$C$3)</f>
        <v>2621</v>
      </c>
      <c r="AE24" s="12">
        <f t="shared" ref="AE24:AH24" ca="1" si="11">VLOOKUP("1"&amp;$D$4&amp;AE$21,INDIRECT($C$5),$C$3)</f>
        <v>2173</v>
      </c>
      <c r="AF24" s="12">
        <f t="shared" ca="1" si="11"/>
        <v>950</v>
      </c>
      <c r="AG24" s="12">
        <f t="shared" ca="1" si="11"/>
        <v>0</v>
      </c>
      <c r="AH24" s="12">
        <f t="shared" ca="1" si="11"/>
        <v>0</v>
      </c>
    </row>
    <row r="25" spans="2:34" outlineLevel="1" x14ac:dyDescent="0.2"/>
    <row r="26" spans="2:34" outlineLevel="1" x14ac:dyDescent="0.2"/>
    <row r="27" spans="2:34" ht="12" outlineLevel="1" thickBot="1" x14ac:dyDescent="0.25">
      <c r="E27" s="25">
        <f>ClDSOutBlOption_ExecDate</f>
        <v>45121</v>
      </c>
      <c r="F27" s="26"/>
      <c r="G27" s="26"/>
      <c r="H27" s="26"/>
      <c r="M27" s="23" t="str">
        <f>ClDSOutBlOption_SubscrExec</f>
        <v>Системный администратор</v>
      </c>
      <c r="N27" s="23"/>
      <c r="O27" s="23"/>
      <c r="P27" s="23"/>
    </row>
    <row r="28" spans="2:34" outlineLevel="1" x14ac:dyDescent="0.2">
      <c r="E28" s="24" t="s">
        <v>21</v>
      </c>
      <c r="F28" s="24"/>
      <c r="G28" s="24"/>
      <c r="H28" s="24"/>
      <c r="M28" s="24" t="s">
        <v>22</v>
      </c>
      <c r="N28" s="24"/>
      <c r="O28" s="24"/>
      <c r="P28" s="24"/>
    </row>
    <row r="29" spans="2:34" outlineLevel="1" x14ac:dyDescent="0.2"/>
    <row r="30" spans="2:34" ht="12" outlineLevel="1" thickBot="1" x14ac:dyDescent="0.25">
      <c r="M30" s="23">
        <f>ClDSOutBlOption_SubscrContr</f>
        <v>0</v>
      </c>
      <c r="N30" s="23"/>
      <c r="O30" s="23"/>
      <c r="P30" s="23"/>
    </row>
    <row r="31" spans="2:34" outlineLevel="1" x14ac:dyDescent="0.2">
      <c r="M31" s="24" t="str">
        <f>ClDSOutBlOption_SubscrContrJob</f>
        <v>Головний бухгалтер</v>
      </c>
      <c r="N31" s="24"/>
      <c r="O31" s="24"/>
      <c r="P31" s="24"/>
    </row>
    <row r="32" spans="2:34" outlineLevel="1" x14ac:dyDescent="0.2"/>
    <row r="33" spans="13:16" ht="12" outlineLevel="1" thickBot="1" x14ac:dyDescent="0.25">
      <c r="M33" s="23">
        <f>ClDSOutBlOption_SubscrHead</f>
        <v>0</v>
      </c>
      <c r="N33" s="23"/>
      <c r="O33" s="23"/>
      <c r="P33" s="23"/>
    </row>
    <row r="34" spans="13:16" x14ac:dyDescent="0.2">
      <c r="M34" s="24" t="str">
        <f>ClDSOutBlOption_SubscrHeadJob</f>
        <v>Заступник Голови Правлiння</v>
      </c>
      <c r="N34" s="24"/>
      <c r="O34" s="24"/>
      <c r="P34" s="24"/>
    </row>
  </sheetData>
  <mergeCells count="30">
    <mergeCell ref="C23:C24"/>
    <mergeCell ref="T8:U8"/>
    <mergeCell ref="T7:U7"/>
    <mergeCell ref="T6:U6"/>
    <mergeCell ref="E11:R11"/>
    <mergeCell ref="S5:T5"/>
    <mergeCell ref="E9:R9"/>
    <mergeCell ref="E13:H15"/>
    <mergeCell ref="M13:P15"/>
    <mergeCell ref="E16:H16"/>
    <mergeCell ref="M16:P16"/>
    <mergeCell ref="AD19:AH19"/>
    <mergeCell ref="B18:B21"/>
    <mergeCell ref="C18:C21"/>
    <mergeCell ref="D18:D21"/>
    <mergeCell ref="E18:S18"/>
    <mergeCell ref="T18:AH18"/>
    <mergeCell ref="E19:I19"/>
    <mergeCell ref="J19:N19"/>
    <mergeCell ref="O19:S19"/>
    <mergeCell ref="T19:X19"/>
    <mergeCell ref="Y19:AC19"/>
    <mergeCell ref="M30:P30"/>
    <mergeCell ref="M31:P31"/>
    <mergeCell ref="M33:P33"/>
    <mergeCell ref="M34:P34"/>
    <mergeCell ref="E27:H27"/>
    <mergeCell ref="M27:P27"/>
    <mergeCell ref="E28:H28"/>
    <mergeCell ref="M28:P28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A3" sqref="A3:G32"/>
    </sheetView>
  </sheetViews>
  <sheetFormatPr defaultColWidth="8.85546875" defaultRowHeight="12" x14ac:dyDescent="0.2"/>
  <cols>
    <col min="1" max="2" width="2.7109375" style="14" customWidth="1"/>
    <col min="3" max="3" width="49.7109375" style="14" customWidth="1"/>
    <col min="4" max="4" width="23.7109375" style="14" customWidth="1"/>
    <col min="5" max="5" width="11.7109375" style="14" customWidth="1"/>
    <col min="6" max="6" width="30.7109375" style="14" customWidth="1"/>
    <col min="7" max="7" width="25.7109375" style="14" customWidth="1"/>
    <col min="8" max="16384" width="8.85546875" style="14"/>
  </cols>
  <sheetData>
    <row r="2" spans="2:7" ht="25.15" customHeight="1" x14ac:dyDescent="0.2">
      <c r="C2" s="15" t="s">
        <v>0</v>
      </c>
      <c r="D2" s="15" t="s">
        <v>1</v>
      </c>
      <c r="E2" s="15" t="s">
        <v>26</v>
      </c>
      <c r="F2" s="15" t="s">
        <v>2</v>
      </c>
      <c r="G2" s="15" t="s">
        <v>27</v>
      </c>
    </row>
    <row r="3" spans="2:7" ht="12" customHeight="1" x14ac:dyDescent="0.2">
      <c r="B3" s="14" t="s">
        <v>45</v>
      </c>
      <c r="C3" s="16" t="s">
        <v>46</v>
      </c>
      <c r="D3" s="16" t="s">
        <v>47</v>
      </c>
      <c r="E3" s="16" t="s">
        <v>48</v>
      </c>
      <c r="F3" s="17">
        <v>783503</v>
      </c>
      <c r="G3" s="17">
        <v>31426</v>
      </c>
    </row>
    <row r="4" spans="2:7" ht="12" customHeight="1" x14ac:dyDescent="0.2">
      <c r="B4" s="14" t="s">
        <v>49</v>
      </c>
      <c r="C4" s="16" t="s">
        <v>46</v>
      </c>
      <c r="D4" s="16" t="s">
        <v>47</v>
      </c>
      <c r="E4" s="16" t="s">
        <v>50</v>
      </c>
      <c r="F4" s="17">
        <v>22170</v>
      </c>
      <c r="G4" s="17">
        <v>7211</v>
      </c>
    </row>
    <row r="5" spans="2:7" ht="12" customHeight="1" x14ac:dyDescent="0.2">
      <c r="B5" s="14" t="s">
        <v>51</v>
      </c>
      <c r="C5" s="16" t="s">
        <v>46</v>
      </c>
      <c r="D5" s="16" t="s">
        <v>47</v>
      </c>
      <c r="E5" s="16" t="s">
        <v>52</v>
      </c>
      <c r="F5" s="17">
        <v>380341</v>
      </c>
      <c r="G5" s="17">
        <v>352858</v>
      </c>
    </row>
    <row r="6" spans="2:7" ht="12" customHeight="1" x14ac:dyDescent="0.2">
      <c r="B6" s="14" t="s">
        <v>53</v>
      </c>
      <c r="C6" s="16" t="s">
        <v>46</v>
      </c>
      <c r="D6" s="16" t="s">
        <v>47</v>
      </c>
      <c r="E6" s="16" t="s">
        <v>54</v>
      </c>
      <c r="F6" s="17"/>
      <c r="G6" s="17"/>
    </row>
    <row r="7" spans="2:7" ht="12" customHeight="1" x14ac:dyDescent="0.2">
      <c r="B7" s="14" t="s">
        <v>55</v>
      </c>
      <c r="C7" s="16" t="s">
        <v>46</v>
      </c>
      <c r="D7" s="16" t="s">
        <v>47</v>
      </c>
      <c r="E7" s="16" t="s">
        <v>56</v>
      </c>
      <c r="F7" s="17"/>
      <c r="G7" s="17"/>
    </row>
    <row r="8" spans="2:7" ht="12" customHeight="1" x14ac:dyDescent="0.2">
      <c r="B8" s="14" t="s">
        <v>57</v>
      </c>
      <c r="C8" s="16" t="s">
        <v>46</v>
      </c>
      <c r="D8" s="16" t="s">
        <v>58</v>
      </c>
      <c r="E8" s="16" t="s">
        <v>48</v>
      </c>
      <c r="F8" s="17">
        <v>783503</v>
      </c>
      <c r="G8" s="17">
        <v>31426</v>
      </c>
    </row>
    <row r="9" spans="2:7" ht="12" customHeight="1" x14ac:dyDescent="0.2">
      <c r="B9" s="14" t="s">
        <v>59</v>
      </c>
      <c r="C9" s="16" t="s">
        <v>46</v>
      </c>
      <c r="D9" s="16" t="s">
        <v>58</v>
      </c>
      <c r="E9" s="16" t="s">
        <v>50</v>
      </c>
      <c r="F9" s="17">
        <v>22170</v>
      </c>
      <c r="G9" s="17">
        <v>7211</v>
      </c>
    </row>
    <row r="10" spans="2:7" ht="12" customHeight="1" x14ac:dyDescent="0.2">
      <c r="B10" s="14" t="s">
        <v>60</v>
      </c>
      <c r="C10" s="16" t="s">
        <v>46</v>
      </c>
      <c r="D10" s="16" t="s">
        <v>58</v>
      </c>
      <c r="E10" s="16" t="s">
        <v>52</v>
      </c>
      <c r="F10" s="17">
        <v>380341</v>
      </c>
      <c r="G10" s="17">
        <v>352858</v>
      </c>
    </row>
    <row r="11" spans="2:7" ht="12" customHeight="1" x14ac:dyDescent="0.2">
      <c r="B11" s="14" t="s">
        <v>61</v>
      </c>
      <c r="C11" s="16" t="s">
        <v>46</v>
      </c>
      <c r="D11" s="16" t="s">
        <v>58</v>
      </c>
      <c r="E11" s="16" t="s">
        <v>54</v>
      </c>
      <c r="F11" s="17"/>
      <c r="G11" s="17"/>
    </row>
    <row r="12" spans="2:7" ht="12" customHeight="1" x14ac:dyDescent="0.2">
      <c r="B12" s="14" t="s">
        <v>62</v>
      </c>
      <c r="C12" s="16" t="s">
        <v>46</v>
      </c>
      <c r="D12" s="16" t="s">
        <v>58</v>
      </c>
      <c r="E12" s="16" t="s">
        <v>56</v>
      </c>
      <c r="F12" s="17"/>
      <c r="G12" s="17"/>
    </row>
    <row r="13" spans="2:7" ht="12" customHeight="1" x14ac:dyDescent="0.2">
      <c r="B13" s="14" t="s">
        <v>63</v>
      </c>
      <c r="C13" s="16" t="s">
        <v>46</v>
      </c>
      <c r="D13" s="16" t="s">
        <v>64</v>
      </c>
      <c r="E13" s="16" t="s">
        <v>48</v>
      </c>
      <c r="F13" s="17"/>
      <c r="G13" s="17"/>
    </row>
    <row r="14" spans="2:7" ht="12" customHeight="1" x14ac:dyDescent="0.2">
      <c r="B14" s="14" t="s">
        <v>65</v>
      </c>
      <c r="C14" s="16" t="s">
        <v>46</v>
      </c>
      <c r="D14" s="16" t="s">
        <v>64</v>
      </c>
      <c r="E14" s="16" t="s">
        <v>50</v>
      </c>
      <c r="F14" s="17"/>
      <c r="G14" s="17"/>
    </row>
    <row r="15" spans="2:7" ht="12" customHeight="1" x14ac:dyDescent="0.2">
      <c r="B15" s="14" t="s">
        <v>66</v>
      </c>
      <c r="C15" s="16" t="s">
        <v>46</v>
      </c>
      <c r="D15" s="16" t="s">
        <v>64</v>
      </c>
      <c r="E15" s="16" t="s">
        <v>52</v>
      </c>
      <c r="F15" s="17"/>
      <c r="G15" s="17"/>
    </row>
    <row r="16" spans="2:7" ht="12" customHeight="1" x14ac:dyDescent="0.2">
      <c r="B16" s="14" t="s">
        <v>67</v>
      </c>
      <c r="C16" s="16" t="s">
        <v>46</v>
      </c>
      <c r="D16" s="16" t="s">
        <v>64</v>
      </c>
      <c r="E16" s="16" t="s">
        <v>54</v>
      </c>
      <c r="F16" s="17"/>
      <c r="G16" s="17"/>
    </row>
    <row r="17" spans="2:7" ht="12" customHeight="1" x14ac:dyDescent="0.2">
      <c r="B17" s="14" t="s">
        <v>68</v>
      </c>
      <c r="C17" s="16" t="s">
        <v>46</v>
      </c>
      <c r="D17" s="16" t="s">
        <v>64</v>
      </c>
      <c r="E17" s="16" t="s">
        <v>56</v>
      </c>
      <c r="F17" s="17"/>
      <c r="G17" s="17"/>
    </row>
    <row r="18" spans="2:7" ht="12" customHeight="1" x14ac:dyDescent="0.2">
      <c r="B18" s="14" t="s">
        <v>69</v>
      </c>
      <c r="C18" s="16" t="s">
        <v>24</v>
      </c>
      <c r="D18" s="16" t="s">
        <v>47</v>
      </c>
      <c r="E18" s="16" t="s">
        <v>48</v>
      </c>
      <c r="F18" s="17">
        <v>810857</v>
      </c>
      <c r="G18" s="17">
        <v>30812</v>
      </c>
    </row>
    <row r="19" spans="2:7" ht="12" customHeight="1" x14ac:dyDescent="0.2">
      <c r="B19" s="14" t="s">
        <v>70</v>
      </c>
      <c r="C19" s="16" t="s">
        <v>24</v>
      </c>
      <c r="D19" s="16" t="s">
        <v>47</v>
      </c>
      <c r="E19" s="16" t="s">
        <v>50</v>
      </c>
      <c r="F19" s="17">
        <v>319181</v>
      </c>
      <c r="G19" s="17">
        <v>25988</v>
      </c>
    </row>
    <row r="20" spans="2:7" ht="12" customHeight="1" x14ac:dyDescent="0.2">
      <c r="B20" s="14" t="s">
        <v>71</v>
      </c>
      <c r="C20" s="16" t="s">
        <v>24</v>
      </c>
      <c r="D20" s="16" t="s">
        <v>47</v>
      </c>
      <c r="E20" s="16" t="s">
        <v>52</v>
      </c>
      <c r="F20" s="17">
        <v>123996</v>
      </c>
      <c r="G20" s="17">
        <v>111587</v>
      </c>
    </row>
    <row r="21" spans="2:7" ht="12" customHeight="1" x14ac:dyDescent="0.2">
      <c r="B21" s="14" t="s">
        <v>72</v>
      </c>
      <c r="C21" s="16" t="s">
        <v>24</v>
      </c>
      <c r="D21" s="16" t="s">
        <v>47</v>
      </c>
      <c r="E21" s="16" t="s">
        <v>54</v>
      </c>
      <c r="F21" s="17"/>
      <c r="G21" s="17"/>
    </row>
    <row r="22" spans="2:7" ht="12" customHeight="1" x14ac:dyDescent="0.2">
      <c r="B22" s="14" t="s">
        <v>73</v>
      </c>
      <c r="C22" s="16" t="s">
        <v>24</v>
      </c>
      <c r="D22" s="16" t="s">
        <v>47</v>
      </c>
      <c r="E22" s="16" t="s">
        <v>56</v>
      </c>
      <c r="F22" s="17"/>
      <c r="G22" s="17"/>
    </row>
    <row r="23" spans="2:7" ht="12" customHeight="1" x14ac:dyDescent="0.2">
      <c r="B23" s="14" t="s">
        <v>74</v>
      </c>
      <c r="C23" s="16" t="s">
        <v>24</v>
      </c>
      <c r="D23" s="16" t="s">
        <v>58</v>
      </c>
      <c r="E23" s="16" t="s">
        <v>48</v>
      </c>
      <c r="F23" s="17">
        <v>735995</v>
      </c>
      <c r="G23" s="17">
        <v>28191</v>
      </c>
    </row>
    <row r="24" spans="2:7" ht="12" customHeight="1" x14ac:dyDescent="0.2">
      <c r="B24" s="14" t="s">
        <v>75</v>
      </c>
      <c r="C24" s="16" t="s">
        <v>24</v>
      </c>
      <c r="D24" s="16" t="s">
        <v>58</v>
      </c>
      <c r="E24" s="16" t="s">
        <v>50</v>
      </c>
      <c r="F24" s="17">
        <v>247029</v>
      </c>
      <c r="G24" s="17">
        <v>23815</v>
      </c>
    </row>
    <row r="25" spans="2:7" ht="12" customHeight="1" x14ac:dyDescent="0.2">
      <c r="B25" s="14" t="s">
        <v>76</v>
      </c>
      <c r="C25" s="16" t="s">
        <v>24</v>
      </c>
      <c r="D25" s="16" t="s">
        <v>58</v>
      </c>
      <c r="E25" s="16" t="s">
        <v>52</v>
      </c>
      <c r="F25" s="17">
        <v>123046</v>
      </c>
      <c r="G25" s="17">
        <v>110637</v>
      </c>
    </row>
    <row r="26" spans="2:7" ht="12" customHeight="1" x14ac:dyDescent="0.2">
      <c r="B26" s="14" t="s">
        <v>77</v>
      </c>
      <c r="C26" s="16" t="s">
        <v>24</v>
      </c>
      <c r="D26" s="16" t="s">
        <v>58</v>
      </c>
      <c r="E26" s="16" t="s">
        <v>54</v>
      </c>
      <c r="F26" s="17"/>
      <c r="G26" s="17"/>
    </row>
    <row r="27" spans="2:7" ht="12" customHeight="1" x14ac:dyDescent="0.2">
      <c r="B27" s="14" t="s">
        <v>78</v>
      </c>
      <c r="C27" s="16" t="s">
        <v>24</v>
      </c>
      <c r="D27" s="16" t="s">
        <v>58</v>
      </c>
      <c r="E27" s="16" t="s">
        <v>56</v>
      </c>
      <c r="F27" s="17"/>
      <c r="G27" s="17"/>
    </row>
    <row r="28" spans="2:7" ht="12" customHeight="1" x14ac:dyDescent="0.2">
      <c r="B28" s="14" t="s">
        <v>79</v>
      </c>
      <c r="C28" s="16" t="s">
        <v>24</v>
      </c>
      <c r="D28" s="16" t="s">
        <v>64</v>
      </c>
      <c r="E28" s="16" t="s">
        <v>48</v>
      </c>
      <c r="F28" s="17">
        <v>74862</v>
      </c>
      <c r="G28" s="17">
        <v>2621</v>
      </c>
    </row>
    <row r="29" spans="2:7" ht="12" customHeight="1" x14ac:dyDescent="0.2">
      <c r="B29" s="14" t="s">
        <v>80</v>
      </c>
      <c r="C29" s="16" t="s">
        <v>24</v>
      </c>
      <c r="D29" s="16" t="s">
        <v>64</v>
      </c>
      <c r="E29" s="16" t="s">
        <v>50</v>
      </c>
      <c r="F29" s="17">
        <v>72152</v>
      </c>
      <c r="G29" s="17">
        <v>2173</v>
      </c>
    </row>
    <row r="30" spans="2:7" ht="12" customHeight="1" x14ac:dyDescent="0.2">
      <c r="B30" s="14" t="s">
        <v>81</v>
      </c>
      <c r="C30" s="16" t="s">
        <v>24</v>
      </c>
      <c r="D30" s="16" t="s">
        <v>64</v>
      </c>
      <c r="E30" s="16" t="s">
        <v>52</v>
      </c>
      <c r="F30" s="17">
        <v>950</v>
      </c>
      <c r="G30" s="17">
        <v>950</v>
      </c>
    </row>
    <row r="31" spans="2:7" ht="12" customHeight="1" x14ac:dyDescent="0.2">
      <c r="B31" s="14" t="s">
        <v>82</v>
      </c>
      <c r="C31" s="16" t="s">
        <v>24</v>
      </c>
      <c r="D31" s="16" t="s">
        <v>64</v>
      </c>
      <c r="E31" s="16" t="s">
        <v>54</v>
      </c>
      <c r="F31" s="17"/>
      <c r="G31" s="17"/>
    </row>
    <row r="32" spans="2:7" ht="12" customHeight="1" x14ac:dyDescent="0.2">
      <c r="B32" s="14" t="s">
        <v>83</v>
      </c>
      <c r="C32" s="16" t="s">
        <v>24</v>
      </c>
      <c r="D32" s="16" t="s">
        <v>64</v>
      </c>
      <c r="E32" s="16" t="s">
        <v>56</v>
      </c>
      <c r="F32" s="17"/>
      <c r="G32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2021-05-19T13:37:06Z</dcterms:created>
  <dcterms:modified xsi:type="dcterms:W3CDTF">2023-07-18T08:29:22Z</dcterms:modified>
</cp:coreProperties>
</file>