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75" windowWidth="23040" windowHeight="11385" firstSheet="1" activeTab="1"/>
  </bookViews>
  <sheets>
    <sheet name="G2TempSheet" sheetId="3" state="veryHidden" r:id="rId1"/>
    <sheet name="Лист2" sheetId="2" r:id="rId2"/>
    <sheet name="Лист1" sheetId="1" state="hidden" r:id="rId3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Лист1!$A$3:$G$38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2" i="2" l="1"/>
  <c r="L22" i="2" s="1"/>
  <c r="M22" i="2" s="1"/>
  <c r="N22" i="2" s="1"/>
  <c r="O22" i="2" s="1"/>
  <c r="P22" i="2" s="1"/>
  <c r="Q22" i="2" s="1"/>
  <c r="R22" i="2" s="1"/>
  <c r="S22" i="2" s="1"/>
  <c r="T22" i="2" s="1"/>
  <c r="U22" i="2" s="1"/>
  <c r="V22" i="2" s="1"/>
  <c r="W22" i="2" s="1"/>
  <c r="X22" i="2" s="1"/>
  <c r="Y22" i="2" s="1"/>
  <c r="Z22" i="2" s="1"/>
  <c r="AA22" i="2" s="1"/>
  <c r="AB22" i="2" s="1"/>
  <c r="AC22" i="2" s="1"/>
  <c r="AD22" i="2" s="1"/>
  <c r="AE22" i="2" s="1"/>
  <c r="AF22" i="2" s="1"/>
  <c r="AG22" i="2" s="1"/>
  <c r="AH22" i="2" s="1"/>
  <c r="AI22" i="2" s="1"/>
  <c r="AJ22" i="2" s="1"/>
  <c r="AK22" i="2" s="1"/>
  <c r="AL22" i="2" s="1"/>
  <c r="AM22" i="2" s="1"/>
  <c r="AN22" i="2" s="1"/>
  <c r="I34" i="2" l="1"/>
  <c r="I33" i="2"/>
  <c r="I31" i="2"/>
  <c r="I30" i="2"/>
  <c r="I27" i="2"/>
  <c r="C27" i="2"/>
  <c r="C23" i="2"/>
  <c r="I13" i="2"/>
  <c r="C13" i="2"/>
  <c r="E2" i="2"/>
  <c r="F2" i="2" s="1"/>
  <c r="E11" i="2" s="1"/>
  <c r="C1" i="2"/>
  <c r="C5" i="2"/>
  <c r="H24" i="2"/>
  <c r="Z24" i="2"/>
  <c r="AM24" i="2"/>
  <c r="O23" i="2"/>
  <c r="S24" i="2"/>
  <c r="N24" i="2"/>
  <c r="AB24" i="2"/>
  <c r="K24" i="2"/>
  <c r="AH23" i="2"/>
  <c r="H23" i="2"/>
  <c r="AD23" i="2"/>
  <c r="T23" i="2"/>
  <c r="T24" i="2"/>
  <c r="W24" i="2"/>
  <c r="Y24" i="2"/>
  <c r="AA24" i="2"/>
  <c r="I24" i="2"/>
  <c r="X24" i="2"/>
  <c r="AH24" i="2"/>
  <c r="AG23" i="2"/>
  <c r="G23" i="2"/>
  <c r="AJ24" i="2"/>
  <c r="P24" i="2"/>
  <c r="L23" i="2"/>
  <c r="AF23" i="2"/>
  <c r="R24" i="2"/>
  <c r="O24" i="2"/>
  <c r="AN24" i="2"/>
  <c r="M24" i="2"/>
  <c r="G24" i="2"/>
  <c r="AB23" i="2"/>
  <c r="AE23" i="2"/>
  <c r="P23" i="2"/>
  <c r="AK24" i="2"/>
  <c r="Q24" i="2"/>
  <c r="AE24" i="2"/>
  <c r="AK23" i="2"/>
  <c r="AN23" i="2"/>
  <c r="AM23" i="2"/>
  <c r="AG24" i="2"/>
  <c r="E23" i="2"/>
  <c r="AA23" i="2"/>
  <c r="J24" i="2"/>
  <c r="U23" i="2"/>
  <c r="Y23" i="2"/>
  <c r="AF24" i="2"/>
  <c r="F23" i="2"/>
  <c r="E24" i="2"/>
  <c r="AL24" i="2"/>
  <c r="S23" i="2"/>
  <c r="W23" i="2"/>
  <c r="AC24" i="2"/>
  <c r="AI24" i="2"/>
  <c r="R23" i="2"/>
  <c r="F24" i="2"/>
  <c r="U24" i="2"/>
  <c r="AL23" i="2"/>
  <c r="J23" i="2"/>
  <c r="X23" i="2"/>
  <c r="I23" i="2"/>
  <c r="AI23" i="2"/>
  <c r="K23" i="2"/>
  <c r="Q23" i="2"/>
  <c r="V23" i="2"/>
  <c r="AC23" i="2"/>
  <c r="L24" i="2"/>
  <c r="V24" i="2"/>
  <c r="M23" i="2"/>
  <c r="N23" i="2"/>
  <c r="Z23" i="2"/>
  <c r="AD24" i="2"/>
  <c r="AJ23" i="2"/>
</calcChain>
</file>

<file path=xl/sharedStrings.xml><?xml version="1.0" encoding="utf-8"?>
<sst xmlns="http://schemas.openxmlformats.org/spreadsheetml/2006/main" count="226" uniqueCount="96">
  <si>
    <t>Розподіл кредитів за класами боржника</t>
  </si>
  <si>
    <t>Валюта</t>
  </si>
  <si>
    <t>Сума кредитної заборгованості (тис. грн)</t>
  </si>
  <si>
    <t>Лист1</t>
  </si>
  <si>
    <t>Sdolg</t>
  </si>
  <si>
    <t>Cred</t>
  </si>
  <si>
    <t>Додаток 2</t>
  </si>
  <si>
    <t>до постанови Правління</t>
  </si>
  <si>
    <t>Національного банку України</t>
  </si>
  <si>
    <t>15 лютого 2018 року № 11</t>
  </si>
  <si>
    <t>(найменування установи)</t>
  </si>
  <si>
    <t>(місцезнаходження установи)</t>
  </si>
  <si>
    <t xml:space="preserve">(тис. грн) </t>
  </si>
  <si>
    <t>№ з/п</t>
  </si>
  <si>
    <t>Найменування банку</t>
  </si>
  <si>
    <t>Назва показника</t>
  </si>
  <si>
    <t xml:space="preserve"> усього  </t>
  </si>
  <si>
    <t xml:space="preserve">національна валюта </t>
  </si>
  <si>
    <t xml:space="preserve"> іноземна валюта </t>
  </si>
  <si>
    <t xml:space="preserve"> усього </t>
  </si>
  <si>
    <t>Сума кредитної заборгованості</t>
  </si>
  <si>
    <t>(дата)</t>
  </si>
  <si>
    <t>Виконавець</t>
  </si>
  <si>
    <t xml:space="preserve"> Фізичні особи</t>
  </si>
  <si>
    <t>Суб`єкти госопдарювання</t>
  </si>
  <si>
    <t>Сума резервів</t>
  </si>
  <si>
    <t>Стадія</t>
  </si>
  <si>
    <t>Сума резерву (тис. грн)</t>
  </si>
  <si>
    <t>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</si>
  <si>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стадія 1</t>
  </si>
  <si>
    <t>стадія 2</t>
  </si>
  <si>
    <t>стадія 3</t>
  </si>
  <si>
    <t>розріз не визначений</t>
  </si>
  <si>
    <t>спрощений  підхід</t>
  </si>
  <si>
    <t>POCI-активи</t>
  </si>
  <si>
    <t>3.421 Developer , Russian Edition</t>
  </si>
  <si>
    <t>ClDSOutBlOption:</t>
  </si>
  <si>
    <t>Постанова №11. Додаток 8. 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</si>
  <si>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TN {К</t>
  </si>
  <si>
    <t>SRC_TABLE_0 30328 RN_DATA_D53 ID_RN_DATA_D53_SQ {} {} SRC_TABLE_1 30086 RN_DATA_D51 ID_RN_DATA_D51_SQ {} {} SRC_TABLE_2 30087 RN_DATA_D52 ID_RN_DATA_D52_SQ {} {}</t>
  </si>
  <si>
    <t>TN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</si>
  <si>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</si>
  <si>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</si>
  <si>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</si>
  <si>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</si>
  <si>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</si>
  <si>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001</t>
  </si>
  <si>
    <t>Фізичні особи</t>
  </si>
  <si>
    <t>усього</t>
  </si>
  <si>
    <t>1</t>
  </si>
  <si>
    <t>002</t>
  </si>
  <si>
    <t>2</t>
  </si>
  <si>
    <t>003</t>
  </si>
  <si>
    <t>3</t>
  </si>
  <si>
    <t>004</t>
  </si>
  <si>
    <t>4</t>
  </si>
  <si>
    <t>006</t>
  </si>
  <si>
    <t>6</t>
  </si>
  <si>
    <t>007</t>
  </si>
  <si>
    <t>7</t>
  </si>
  <si>
    <t>011</t>
  </si>
  <si>
    <t>національна валюта</t>
  </si>
  <si>
    <t>012</t>
  </si>
  <si>
    <t>013</t>
  </si>
  <si>
    <t>014</t>
  </si>
  <si>
    <t>016</t>
  </si>
  <si>
    <t>017</t>
  </si>
  <si>
    <t>021</t>
  </si>
  <si>
    <t>іноземна валюта</t>
  </si>
  <si>
    <t>022</t>
  </si>
  <si>
    <t>023</t>
  </si>
  <si>
    <t>024</t>
  </si>
  <si>
    <t>026</t>
  </si>
  <si>
    <t>027</t>
  </si>
  <si>
    <t>101</t>
  </si>
  <si>
    <t>102</t>
  </si>
  <si>
    <t>103</t>
  </si>
  <si>
    <t>104</t>
  </si>
  <si>
    <t>106</t>
  </si>
  <si>
    <t>107</t>
  </si>
  <si>
    <t>111</t>
  </si>
  <si>
    <t>112</t>
  </si>
  <si>
    <t>113</t>
  </si>
  <si>
    <t>114</t>
  </si>
  <si>
    <t>116</t>
  </si>
  <si>
    <t>117</t>
  </si>
  <si>
    <t>121</t>
  </si>
  <si>
    <t>122</t>
  </si>
  <si>
    <t>123</t>
  </si>
  <si>
    <t>124</t>
  </si>
  <si>
    <t>126</t>
  </si>
  <si>
    <t>127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</si>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</sst>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 indent="1"/>
    </xf>
    <xf numFmtId="3" fontId="1" fillId="0" borderId="1" xfId="0" applyNumberFormat="1" applyFont="1" applyBorder="1" applyAlignment="1">
      <alignment horizontal="right" vertical="center" wrapText="1" indent="1"/>
    </xf>
    <xf numFmtId="0" fontId="1" fillId="0" borderId="0" xfId="0" applyFont="1" applyAlignment="1">
      <alignment vertical="center" wrapText="1"/>
    </xf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quotePrefix="1"/>
    <xf numFmtId="14" fontId="0" fillId="0" borderId="0" xfId="0" applyNumberFormat="1"/>
    <xf numFmtId="0" fontId="1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wrapText="1"/>
    </xf>
    <xf numFmtId="0" fontId="0" fillId="0" borderId="0" xfId="0" applyAlignment="1"/>
    <xf numFmtId="0" fontId="1" fillId="0" borderId="3" xfId="0" applyFont="1" applyBorder="1" applyAlignment="1">
      <alignment horizontal="center"/>
    </xf>
    <xf numFmtId="0" fontId="0" fillId="0" borderId="3" xfId="0" applyBorder="1" applyAlignment="1"/>
    <xf numFmtId="0" fontId="1" fillId="0" borderId="4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x14ac:dyDescent="0.25">
      <c r="A1" s="29" t="s">
        <v>35</v>
      </c>
    </row>
    <row r="4" spans="1:18" x14ac:dyDescent="0.25">
      <c r="A4" t="s">
        <v>36</v>
      </c>
      <c r="B4" s="29" t="s">
        <v>37</v>
      </c>
      <c r="D4" s="29" t="s">
        <v>38</v>
      </c>
      <c r="F4" s="29" t="s">
        <v>39</v>
      </c>
      <c r="G4" s="29" t="s">
        <v>40</v>
      </c>
      <c r="H4" s="30">
        <v>45658</v>
      </c>
      <c r="I4" s="29" t="s">
        <v>41</v>
      </c>
      <c r="J4" s="29" t="s">
        <v>42</v>
      </c>
      <c r="K4" s="29" t="s">
        <v>43</v>
      </c>
      <c r="N4">
        <v>0</v>
      </c>
      <c r="O4">
        <v>2</v>
      </c>
      <c r="P4" s="29" t="s">
        <v>44</v>
      </c>
      <c r="Q4" s="29" t="s">
        <v>45</v>
      </c>
      <c r="R4" s="30">
        <v>45681</v>
      </c>
    </row>
    <row r="5" spans="1:18" x14ac:dyDescent="0.25">
      <c r="A5" t="s">
        <v>92</v>
      </c>
    </row>
    <row r="6" spans="1:18" x14ac:dyDescent="0.25">
      <c r="A6" t="s">
        <v>93</v>
      </c>
      <c r="B6">
        <v>462</v>
      </c>
      <c r="C6" s="30">
        <v>45657</v>
      </c>
      <c r="D6">
        <v>380526</v>
      </c>
      <c r="E6">
        <v>1</v>
      </c>
      <c r="F6">
        <v>1</v>
      </c>
      <c r="G6">
        <v>0</v>
      </c>
      <c r="H6">
        <v>103584000000</v>
      </c>
    </row>
    <row r="7" spans="1:18" x14ac:dyDescent="0.25">
      <c r="A7" t="s">
        <v>94</v>
      </c>
      <c r="B7" s="30">
        <v>45681</v>
      </c>
      <c r="C7">
        <v>0</v>
      </c>
      <c r="D7">
        <v>1</v>
      </c>
      <c r="E7" t="b">
        <v>0</v>
      </c>
    </row>
    <row r="8" spans="1:18" x14ac:dyDescent="0.25">
      <c r="A8" t="s">
        <v>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1:AN34"/>
  <sheetViews>
    <sheetView tabSelected="1" topLeftCell="A6" workbookViewId="0">
      <selection activeCell="D9" sqref="D9:N10"/>
    </sheetView>
  </sheetViews>
  <sheetFormatPr defaultColWidth="8.85546875" defaultRowHeight="11.25" outlineLevelRow="1" outlineLevelCol="1" x14ac:dyDescent="0.2"/>
  <cols>
    <col min="1" max="1" width="2.5703125" style="1" customWidth="1"/>
    <col min="2" max="2" width="4.42578125" style="1" customWidth="1"/>
    <col min="3" max="3" width="29.85546875" style="1" customWidth="1"/>
    <col min="4" max="4" width="16.140625" style="1" customWidth="1"/>
    <col min="5" max="10" width="10.7109375" style="1" customWidth="1"/>
    <col min="11" max="22" width="10.7109375" style="1" customWidth="1" outlineLevel="1"/>
    <col min="23" max="28" width="10.7109375" style="1" customWidth="1"/>
    <col min="29" max="40" width="10.7109375" style="1" customWidth="1" outlineLevel="1"/>
    <col min="41" max="16384" width="8.85546875" style="1"/>
  </cols>
  <sheetData>
    <row r="1" spans="2:28" hidden="1" x14ac:dyDescent="0.2">
      <c r="C1" s="1">
        <f>2+ROWS(ClDSOutBlSrcLoadRange)</f>
        <v>38</v>
      </c>
      <c r="D1" s="1">
        <v>7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2:28" hidden="1" x14ac:dyDescent="0.2">
      <c r="B2" s="1" t="s">
        <v>3</v>
      </c>
      <c r="C2" s="1">
        <v>3</v>
      </c>
      <c r="D2" s="1">
        <v>0</v>
      </c>
      <c r="E2" s="1">
        <f>_xlfn.SINGLE(ClDSOutBlOption_ReportDate)</f>
        <v>45658</v>
      </c>
      <c r="F2" s="1" t="str">
        <f>MID("00",1,2-LEN(DAY(E2)))&amp;DAY(E2)&amp;"."&amp;MID("00",1,2-LEN(MONTH(E2)))&amp;MONTH(E2)&amp;"."&amp;YEAR(E2)</f>
        <v>01.01.2025</v>
      </c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Z2" s="2"/>
      <c r="AA2" s="2"/>
      <c r="AB2" s="2"/>
    </row>
    <row r="3" spans="2:28" hidden="1" x14ac:dyDescent="0.2">
      <c r="B3" s="1" t="s">
        <v>4</v>
      </c>
      <c r="C3" s="1">
        <v>6</v>
      </c>
      <c r="D3" s="1">
        <v>1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2:28" hidden="1" x14ac:dyDescent="0.2">
      <c r="B4" s="1" t="s">
        <v>5</v>
      </c>
      <c r="C4" s="1">
        <v>7</v>
      </c>
      <c r="D4" s="1">
        <v>2</v>
      </c>
    </row>
    <row r="5" spans="2:28" ht="15.75" hidden="1" x14ac:dyDescent="0.2">
      <c r="C5" s="1" t="str">
        <f>ADDRESS(3,D4,,,"Лист1")&amp;":"&amp;ADDRESS($C$1,D1,,,)</f>
        <v>Лист1!$B$3:$G$38</v>
      </c>
      <c r="Q5" s="4"/>
      <c r="V5" s="31" t="s">
        <v>6</v>
      </c>
      <c r="W5" s="31"/>
    </row>
    <row r="6" spans="2:28" ht="15.75" x14ac:dyDescent="0.2">
      <c r="O6" s="38" t="s">
        <v>7</v>
      </c>
      <c r="P6" s="38"/>
      <c r="Q6" s="4"/>
    </row>
    <row r="7" spans="2:28" ht="15.75" x14ac:dyDescent="0.2">
      <c r="O7" s="38" t="s">
        <v>8</v>
      </c>
      <c r="P7" s="38"/>
      <c r="Q7" s="4"/>
    </row>
    <row r="8" spans="2:28" ht="15.75" x14ac:dyDescent="0.2">
      <c r="G8" s="5"/>
      <c r="H8" s="5"/>
      <c r="I8" s="20"/>
      <c r="J8" s="5"/>
      <c r="K8" s="5"/>
      <c r="L8" s="5"/>
      <c r="M8" s="20"/>
      <c r="N8" s="20"/>
      <c r="O8" s="38" t="s">
        <v>9</v>
      </c>
      <c r="P8" s="38"/>
      <c r="Q8" s="4"/>
    </row>
    <row r="9" spans="2:28" ht="15.75" x14ac:dyDescent="0.25">
      <c r="D9" s="40" t="s">
        <v>28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28"/>
      <c r="P9" s="28"/>
      <c r="Q9" s="28"/>
      <c r="R9" s="21"/>
      <c r="S9" s="21"/>
      <c r="T9" s="21"/>
    </row>
    <row r="10" spans="2:28" ht="15" customHeight="1" x14ac:dyDescent="0.25"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28"/>
      <c r="P10" s="28"/>
      <c r="Q10" s="28"/>
    </row>
    <row r="11" spans="2:28" ht="15.75" x14ac:dyDescent="0.2">
      <c r="E11" s="39" t="str">
        <f>"станом на "&amp;$F$2&amp;" року "</f>
        <v xml:space="preserve">станом на 01.01.2025 року </v>
      </c>
      <c r="F11" s="39"/>
      <c r="G11" s="39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</row>
    <row r="12" spans="2:28" outlineLevel="1" x14ac:dyDescent="0.2"/>
    <row r="13" spans="2:28" ht="12" outlineLevel="1" x14ac:dyDescent="0.2">
      <c r="C13" s="32" t="str">
        <f>_xlfn.SINGLE(ClDSOutBlOption_InstName)</f>
        <v>АКЦІОНЕРНЕ ТОВАРИСТВО 'КОМЕРЦІЙНИЙ БАНК 'ГЛОБУС</v>
      </c>
      <c r="D13" s="33"/>
      <c r="E13" s="33"/>
      <c r="F13" s="19"/>
      <c r="G13" s="19"/>
      <c r="H13" s="19"/>
      <c r="I13" s="32" t="str">
        <f>_xlfn.SINGLE(ClDSOutBlOption_InstLocation)</f>
        <v>м. Київ, пров.Куренівський, б.19/5</v>
      </c>
      <c r="J13" s="42"/>
      <c r="K13" s="42"/>
      <c r="L13" s="41"/>
      <c r="M13" s="41"/>
      <c r="P13" s="19"/>
      <c r="Q13" s="19"/>
      <c r="R13" s="19"/>
    </row>
    <row r="14" spans="2:28" ht="12" outlineLevel="1" x14ac:dyDescent="0.2">
      <c r="C14" s="33"/>
      <c r="D14" s="33"/>
      <c r="E14" s="33"/>
      <c r="F14" s="19"/>
      <c r="G14" s="19"/>
      <c r="H14" s="19"/>
      <c r="I14" s="42"/>
      <c r="J14" s="42"/>
      <c r="K14" s="42"/>
      <c r="L14" s="41"/>
      <c r="M14" s="41"/>
      <c r="O14" s="19"/>
      <c r="P14" s="19"/>
      <c r="Q14" s="19"/>
      <c r="R14" s="19"/>
    </row>
    <row r="15" spans="2:28" ht="12.75" outlineLevel="1" thickBot="1" x14ac:dyDescent="0.25">
      <c r="C15" s="33"/>
      <c r="D15" s="33"/>
      <c r="E15" s="33"/>
      <c r="F15" s="19"/>
      <c r="G15" s="19"/>
      <c r="H15" s="19"/>
      <c r="I15" s="42"/>
      <c r="J15" s="42"/>
      <c r="K15" s="42"/>
      <c r="L15" s="41"/>
      <c r="M15" s="41"/>
      <c r="O15" s="22"/>
      <c r="P15" s="22"/>
      <c r="Q15" s="22"/>
      <c r="R15" s="22"/>
    </row>
    <row r="16" spans="2:28" ht="15" outlineLevel="1" x14ac:dyDescent="0.25">
      <c r="C16" s="34" t="s">
        <v>10</v>
      </c>
      <c r="D16" s="35"/>
      <c r="E16" s="35"/>
      <c r="F16" s="24"/>
      <c r="G16" s="24"/>
      <c r="H16" s="24"/>
      <c r="I16" s="34" t="s">
        <v>11</v>
      </c>
      <c r="J16" s="35"/>
      <c r="K16" s="35"/>
      <c r="L16" s="35"/>
      <c r="M16" s="35"/>
      <c r="P16" s="24"/>
      <c r="Q16" s="24"/>
      <c r="R16" s="24"/>
    </row>
    <row r="17" spans="2:40" x14ac:dyDescent="0.2">
      <c r="P17" s="6" t="s">
        <v>12</v>
      </c>
    </row>
    <row r="18" spans="2:40" ht="17.100000000000001" customHeight="1" x14ac:dyDescent="0.2">
      <c r="B18" s="46" t="s">
        <v>13</v>
      </c>
      <c r="C18" s="47" t="s">
        <v>14</v>
      </c>
      <c r="D18" s="47" t="s">
        <v>15</v>
      </c>
      <c r="E18" s="50" t="s">
        <v>23</v>
      </c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2"/>
      <c r="W18" s="53" t="s">
        <v>24</v>
      </c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</row>
    <row r="19" spans="2:40" ht="17.100000000000001" customHeight="1" x14ac:dyDescent="0.2">
      <c r="B19" s="46"/>
      <c r="C19" s="48"/>
      <c r="D19" s="48"/>
      <c r="E19" s="50" t="s">
        <v>16</v>
      </c>
      <c r="F19" s="51"/>
      <c r="G19" s="51"/>
      <c r="H19" s="51"/>
      <c r="I19" s="51"/>
      <c r="J19" s="52"/>
      <c r="K19" s="50" t="s">
        <v>17</v>
      </c>
      <c r="L19" s="51"/>
      <c r="M19" s="51"/>
      <c r="N19" s="51"/>
      <c r="O19" s="51"/>
      <c r="P19" s="52"/>
      <c r="Q19" s="50" t="s">
        <v>18</v>
      </c>
      <c r="R19" s="51"/>
      <c r="S19" s="51"/>
      <c r="T19" s="51"/>
      <c r="U19" s="51"/>
      <c r="V19" s="52"/>
      <c r="W19" s="43" t="s">
        <v>19</v>
      </c>
      <c r="X19" s="44"/>
      <c r="Y19" s="44"/>
      <c r="Z19" s="44"/>
      <c r="AA19" s="44"/>
      <c r="AB19" s="44"/>
      <c r="AC19" s="43" t="s">
        <v>17</v>
      </c>
      <c r="AD19" s="44"/>
      <c r="AE19" s="44"/>
      <c r="AF19" s="44"/>
      <c r="AG19" s="44"/>
      <c r="AH19" s="44"/>
      <c r="AI19" s="43" t="s">
        <v>18</v>
      </c>
      <c r="AJ19" s="44"/>
      <c r="AK19" s="44"/>
      <c r="AL19" s="44"/>
      <c r="AM19" s="44"/>
      <c r="AN19" s="45"/>
    </row>
    <row r="20" spans="2:40" ht="49.5" customHeight="1" x14ac:dyDescent="0.2">
      <c r="B20" s="46"/>
      <c r="C20" s="48"/>
      <c r="D20" s="48"/>
      <c r="E20" s="17" t="s">
        <v>29</v>
      </c>
      <c r="F20" s="17" t="s">
        <v>30</v>
      </c>
      <c r="G20" s="17" t="s">
        <v>31</v>
      </c>
      <c r="H20" s="18" t="s">
        <v>34</v>
      </c>
      <c r="I20" s="18" t="s">
        <v>33</v>
      </c>
      <c r="J20" s="18" t="s">
        <v>32</v>
      </c>
      <c r="K20" s="23" t="s">
        <v>29</v>
      </c>
      <c r="L20" s="23" t="s">
        <v>30</v>
      </c>
      <c r="M20" s="23" t="s">
        <v>31</v>
      </c>
      <c r="N20" s="23" t="s">
        <v>34</v>
      </c>
      <c r="O20" s="23" t="s">
        <v>33</v>
      </c>
      <c r="P20" s="23" t="s">
        <v>32</v>
      </c>
      <c r="Q20" s="27" t="s">
        <v>29</v>
      </c>
      <c r="R20" s="27" t="s">
        <v>30</v>
      </c>
      <c r="S20" s="27" t="s">
        <v>31</v>
      </c>
      <c r="T20" s="27" t="s">
        <v>34</v>
      </c>
      <c r="U20" s="27" t="s">
        <v>33</v>
      </c>
      <c r="V20" s="27" t="s">
        <v>32</v>
      </c>
      <c r="W20" s="27" t="s">
        <v>29</v>
      </c>
      <c r="X20" s="27" t="s">
        <v>30</v>
      </c>
      <c r="Y20" s="27" t="s">
        <v>31</v>
      </c>
      <c r="Z20" s="27" t="s">
        <v>34</v>
      </c>
      <c r="AA20" s="27" t="s">
        <v>33</v>
      </c>
      <c r="AB20" s="27" t="s">
        <v>32</v>
      </c>
      <c r="AC20" s="27" t="s">
        <v>29</v>
      </c>
      <c r="AD20" s="27" t="s">
        <v>30</v>
      </c>
      <c r="AE20" s="27" t="s">
        <v>31</v>
      </c>
      <c r="AF20" s="27" t="s">
        <v>34</v>
      </c>
      <c r="AG20" s="27" t="s">
        <v>33</v>
      </c>
      <c r="AH20" s="27" t="s">
        <v>32</v>
      </c>
      <c r="AI20" s="27" t="s">
        <v>29</v>
      </c>
      <c r="AJ20" s="27" t="s">
        <v>30</v>
      </c>
      <c r="AK20" s="27" t="s">
        <v>31</v>
      </c>
      <c r="AL20" s="27" t="s">
        <v>34</v>
      </c>
      <c r="AM20" s="27" t="s">
        <v>33</v>
      </c>
      <c r="AN20" s="27" t="s">
        <v>32</v>
      </c>
    </row>
    <row r="21" spans="2:40" ht="12" hidden="1" x14ac:dyDescent="0.2">
      <c r="B21" s="46"/>
      <c r="C21" s="49"/>
      <c r="D21" s="49"/>
      <c r="E21" s="7">
        <v>1</v>
      </c>
      <c r="F21" s="7">
        <v>2</v>
      </c>
      <c r="G21" s="7">
        <v>3</v>
      </c>
      <c r="H21" s="7">
        <v>4</v>
      </c>
      <c r="I21" s="18">
        <v>6</v>
      </c>
      <c r="J21" s="7">
        <v>7</v>
      </c>
      <c r="K21" s="23">
        <v>1</v>
      </c>
      <c r="L21" s="23">
        <v>2</v>
      </c>
      <c r="M21" s="23">
        <v>3</v>
      </c>
      <c r="N21" s="23">
        <v>4</v>
      </c>
      <c r="O21" s="23">
        <v>6</v>
      </c>
      <c r="P21" s="23">
        <v>7</v>
      </c>
      <c r="Q21" s="27">
        <v>1</v>
      </c>
      <c r="R21" s="27">
        <v>2</v>
      </c>
      <c r="S21" s="27">
        <v>3</v>
      </c>
      <c r="T21" s="27">
        <v>4</v>
      </c>
      <c r="U21" s="27">
        <v>6</v>
      </c>
      <c r="V21" s="27">
        <v>7</v>
      </c>
      <c r="W21" s="27">
        <v>1</v>
      </c>
      <c r="X21" s="27">
        <v>2</v>
      </c>
      <c r="Y21" s="27">
        <v>3</v>
      </c>
      <c r="Z21" s="27">
        <v>4</v>
      </c>
      <c r="AA21" s="27">
        <v>6</v>
      </c>
      <c r="AB21" s="27">
        <v>7</v>
      </c>
      <c r="AC21" s="27">
        <v>1</v>
      </c>
      <c r="AD21" s="27">
        <v>2</v>
      </c>
      <c r="AE21" s="27">
        <v>3</v>
      </c>
      <c r="AF21" s="27">
        <v>4</v>
      </c>
      <c r="AG21" s="27">
        <v>6</v>
      </c>
      <c r="AH21" s="27">
        <v>7</v>
      </c>
      <c r="AI21" s="27">
        <v>1</v>
      </c>
      <c r="AJ21" s="27">
        <v>2</v>
      </c>
      <c r="AK21" s="27">
        <v>3</v>
      </c>
      <c r="AL21" s="27">
        <v>4</v>
      </c>
      <c r="AM21" s="27">
        <v>6</v>
      </c>
      <c r="AN21" s="27">
        <v>7</v>
      </c>
    </row>
    <row r="22" spans="2:40" ht="15" customHeight="1" x14ac:dyDescent="0.2">
      <c r="B22" s="8">
        <v>1</v>
      </c>
      <c r="C22" s="8">
        <v>2</v>
      </c>
      <c r="D22" s="8">
        <v>3</v>
      </c>
      <c r="E22" s="8">
        <v>4</v>
      </c>
      <c r="F22" s="8">
        <v>5</v>
      </c>
      <c r="G22" s="8">
        <v>6</v>
      </c>
      <c r="H22" s="8">
        <v>7</v>
      </c>
      <c r="I22" s="8">
        <v>8</v>
      </c>
      <c r="J22" s="8">
        <v>9</v>
      </c>
      <c r="K22" s="8">
        <f t="shared" ref="K22" si="0">J22+1</f>
        <v>10</v>
      </c>
      <c r="L22" s="8">
        <f t="shared" ref="L22" si="1">K22+1</f>
        <v>11</v>
      </c>
      <c r="M22" s="8">
        <f t="shared" ref="M22" si="2">L22+1</f>
        <v>12</v>
      </c>
      <c r="N22" s="8">
        <f t="shared" ref="N22" si="3">M22+1</f>
        <v>13</v>
      </c>
      <c r="O22" s="8">
        <f t="shared" ref="O22" si="4">N22+1</f>
        <v>14</v>
      </c>
      <c r="P22" s="8">
        <f t="shared" ref="P22" si="5">O22+1</f>
        <v>15</v>
      </c>
      <c r="Q22" s="8">
        <f t="shared" ref="Q22" si="6">P22+1</f>
        <v>16</v>
      </c>
      <c r="R22" s="8">
        <f t="shared" ref="R22" si="7">Q22+1</f>
        <v>17</v>
      </c>
      <c r="S22" s="8">
        <f t="shared" ref="S22" si="8">R22+1</f>
        <v>18</v>
      </c>
      <c r="T22" s="8">
        <f t="shared" ref="T22" si="9">S22+1</f>
        <v>19</v>
      </c>
      <c r="U22" s="8">
        <f t="shared" ref="U22" si="10">T22+1</f>
        <v>20</v>
      </c>
      <c r="V22" s="8">
        <f t="shared" ref="V22" si="11">U22+1</f>
        <v>21</v>
      </c>
      <c r="W22" s="8">
        <f t="shared" ref="W22" si="12">V22+1</f>
        <v>22</v>
      </c>
      <c r="X22" s="8">
        <f t="shared" ref="X22" si="13">W22+1</f>
        <v>23</v>
      </c>
      <c r="Y22" s="8">
        <f t="shared" ref="Y22" si="14">X22+1</f>
        <v>24</v>
      </c>
      <c r="Z22" s="8">
        <f t="shared" ref="Z22" si="15">Y22+1</f>
        <v>25</v>
      </c>
      <c r="AA22" s="8">
        <f t="shared" ref="AA22" si="16">Z22+1</f>
        <v>26</v>
      </c>
      <c r="AB22" s="8">
        <f t="shared" ref="AB22" si="17">AA22+1</f>
        <v>27</v>
      </c>
      <c r="AC22" s="8">
        <f t="shared" ref="AC22" si="18">AB22+1</f>
        <v>28</v>
      </c>
      <c r="AD22" s="8">
        <f t="shared" ref="AD22" si="19">AC22+1</f>
        <v>29</v>
      </c>
      <c r="AE22" s="8">
        <f t="shared" ref="AE22" si="20">AD22+1</f>
        <v>30</v>
      </c>
      <c r="AF22" s="8">
        <f t="shared" ref="AF22" si="21">AE22+1</f>
        <v>31</v>
      </c>
      <c r="AG22" s="8">
        <f t="shared" ref="AG22" si="22">AF22+1</f>
        <v>32</v>
      </c>
      <c r="AH22" s="8">
        <f t="shared" ref="AH22" si="23">AG22+1</f>
        <v>33</v>
      </c>
      <c r="AI22" s="8">
        <f t="shared" ref="AI22" si="24">AH22+1</f>
        <v>34</v>
      </c>
      <c r="AJ22" s="8">
        <f t="shared" ref="AJ22" si="25">AI22+1</f>
        <v>35</v>
      </c>
      <c r="AK22" s="8">
        <f t="shared" ref="AK22" si="26">AJ22+1</f>
        <v>36</v>
      </c>
      <c r="AL22" s="8">
        <f t="shared" ref="AL22" si="27">AK22+1</f>
        <v>37</v>
      </c>
      <c r="AM22" s="8">
        <f t="shared" ref="AM22" si="28">AL22+1</f>
        <v>38</v>
      </c>
      <c r="AN22" s="8">
        <f t="shared" ref="AN22" si="29">AM22+1</f>
        <v>39</v>
      </c>
    </row>
    <row r="23" spans="2:40" s="12" customFormat="1" ht="27" customHeight="1" x14ac:dyDescent="0.25">
      <c r="B23" s="9">
        <v>1</v>
      </c>
      <c r="C23" s="36" t="str">
        <f>_xlfn.SINGLE(ClDSOutBlOption_InstName)</f>
        <v>АКЦІОНЕРНЕ ТОВАРИСТВО 'КОМЕРЦІЙНИЙ БАНК 'ГЛОБУС</v>
      </c>
      <c r="D23" s="10" t="s">
        <v>20</v>
      </c>
      <c r="E23" s="11">
        <f ca="1">VLOOKUP("0"&amp;$D$2&amp;E$21,INDIRECT($C$5),$C$3-1)</f>
        <v>923450</v>
      </c>
      <c r="F23" s="11">
        <f t="shared" ref="F23:J23" ca="1" si="30">VLOOKUP("0"&amp;$D$2&amp;F$21,INDIRECT($C$5),$C$3-1)</f>
        <v>88825</v>
      </c>
      <c r="G23" s="11">
        <f t="shared" ca="1" si="30"/>
        <v>297958</v>
      </c>
      <c r="H23" s="11">
        <f t="shared" ca="1" si="30"/>
        <v>0</v>
      </c>
      <c r="I23" s="11">
        <f t="shared" ca="1" si="30"/>
        <v>97332</v>
      </c>
      <c r="J23" s="11">
        <f t="shared" ca="1" si="30"/>
        <v>0</v>
      </c>
      <c r="K23" s="11">
        <f ca="1">VLOOKUP("0"&amp;$D$3&amp;K$21,INDIRECT($C$5),$C$3-1)</f>
        <v>923450</v>
      </c>
      <c r="L23" s="11">
        <f t="shared" ref="L23:P23" ca="1" si="31">VLOOKUP("0"&amp;$D$3&amp;L$21,INDIRECT($C$5),$C$3-1)</f>
        <v>88825</v>
      </c>
      <c r="M23" s="11">
        <f t="shared" ca="1" si="31"/>
        <v>297958</v>
      </c>
      <c r="N23" s="11">
        <f t="shared" ca="1" si="31"/>
        <v>0</v>
      </c>
      <c r="O23" s="11">
        <f t="shared" ca="1" si="31"/>
        <v>97332</v>
      </c>
      <c r="P23" s="11">
        <f t="shared" ca="1" si="31"/>
        <v>0</v>
      </c>
      <c r="Q23" s="11">
        <f ca="1">VLOOKUP("0"&amp;$D$4&amp;Q$21,INDIRECT($C$5),$C$3-1)</f>
        <v>0</v>
      </c>
      <c r="R23" s="11">
        <f t="shared" ref="R23:V23" ca="1" si="32">VLOOKUP("0"&amp;$D$4&amp;R$21,INDIRECT($C$5),$C$3-1)</f>
        <v>0</v>
      </c>
      <c r="S23" s="11">
        <f t="shared" ca="1" si="32"/>
        <v>0</v>
      </c>
      <c r="T23" s="11">
        <f t="shared" ca="1" si="32"/>
        <v>0</v>
      </c>
      <c r="U23" s="11">
        <f t="shared" ca="1" si="32"/>
        <v>0</v>
      </c>
      <c r="V23" s="11">
        <f t="shared" ca="1" si="32"/>
        <v>0</v>
      </c>
      <c r="W23" s="11">
        <f ca="1">VLOOKUP("1"&amp;$D$2&amp;W$21,INDIRECT($C$5),$C$3-1)</f>
        <v>887618</v>
      </c>
      <c r="X23" s="11">
        <f t="shared" ref="X23:AB23" ca="1" si="33">VLOOKUP("1"&amp;$D$2&amp;X$21,INDIRECT($C$5),$C$3-1)</f>
        <v>291121</v>
      </c>
      <c r="Y23" s="11">
        <f t="shared" ca="1" si="33"/>
        <v>90549</v>
      </c>
      <c r="Z23" s="11">
        <f t="shared" ca="1" si="33"/>
        <v>0</v>
      </c>
      <c r="AA23" s="11">
        <f t="shared" ca="1" si="33"/>
        <v>255959</v>
      </c>
      <c r="AB23" s="11">
        <f t="shared" ca="1" si="33"/>
        <v>0</v>
      </c>
      <c r="AC23" s="11">
        <f ca="1">VLOOKUP("1"&amp;$D$3&amp;AC$21,INDIRECT($C$5),$C$3-1)</f>
        <v>792279</v>
      </c>
      <c r="AD23" s="11">
        <f t="shared" ref="AD23:AH23" ca="1" si="34">VLOOKUP("1"&amp;$D$3&amp;AD$21,INDIRECT($C$5),$C$3-1)</f>
        <v>231759</v>
      </c>
      <c r="AE23" s="11">
        <f t="shared" ca="1" si="34"/>
        <v>90549</v>
      </c>
      <c r="AF23" s="11">
        <f t="shared" ca="1" si="34"/>
        <v>0</v>
      </c>
      <c r="AG23" s="11">
        <f t="shared" ca="1" si="34"/>
        <v>255959</v>
      </c>
      <c r="AH23" s="11">
        <f t="shared" ca="1" si="34"/>
        <v>0</v>
      </c>
      <c r="AI23" s="11">
        <f ca="1">VLOOKUP("1"&amp;$D$4&amp;AI$21,INDIRECT($C$5),$C$3-1)</f>
        <v>95339</v>
      </c>
      <c r="AJ23" s="11">
        <f t="shared" ref="AJ23:AN23" ca="1" si="35">VLOOKUP("1"&amp;$D$4&amp;AJ$21,INDIRECT($C$5),$C$3-1)</f>
        <v>59362</v>
      </c>
      <c r="AK23" s="11">
        <f t="shared" ca="1" si="35"/>
        <v>0</v>
      </c>
      <c r="AL23" s="11">
        <f t="shared" ca="1" si="35"/>
        <v>0</v>
      </c>
      <c r="AM23" s="11">
        <f t="shared" ca="1" si="35"/>
        <v>0</v>
      </c>
      <c r="AN23" s="11">
        <f t="shared" ca="1" si="35"/>
        <v>0</v>
      </c>
    </row>
    <row r="24" spans="2:40" s="12" customFormat="1" ht="26.1" customHeight="1" x14ac:dyDescent="0.25">
      <c r="B24" s="9">
        <v>2</v>
      </c>
      <c r="C24" s="37"/>
      <c r="D24" s="10" t="s">
        <v>25</v>
      </c>
      <c r="E24" s="11">
        <f ca="1">VLOOKUP("0"&amp;$D$2&amp;E$21,INDIRECT($C$5),$C$3)</f>
        <v>50928</v>
      </c>
      <c r="F24" s="11">
        <f t="shared" ref="F24:J24" ca="1" si="36">VLOOKUP("0"&amp;$D$2&amp;F$21,INDIRECT($C$5),$C$3)</f>
        <v>21692</v>
      </c>
      <c r="G24" s="11">
        <f t="shared" ca="1" si="36"/>
        <v>294183</v>
      </c>
      <c r="H24" s="11">
        <f t="shared" ca="1" si="36"/>
        <v>0</v>
      </c>
      <c r="I24" s="11">
        <f t="shared" ca="1" si="36"/>
        <v>9537</v>
      </c>
      <c r="J24" s="11">
        <f t="shared" ca="1" si="36"/>
        <v>0</v>
      </c>
      <c r="K24" s="11">
        <f ca="1">VLOOKUP("0"&amp;$D$3&amp;K$21,INDIRECT($C$5),$C$3)</f>
        <v>50928</v>
      </c>
      <c r="L24" s="11">
        <f t="shared" ref="L24:P24" ca="1" si="37">VLOOKUP("0"&amp;$D$3&amp;L$21,INDIRECT($C$5),$C$3)</f>
        <v>21692</v>
      </c>
      <c r="M24" s="11">
        <f t="shared" ca="1" si="37"/>
        <v>294183</v>
      </c>
      <c r="N24" s="11">
        <f t="shared" ca="1" si="37"/>
        <v>0</v>
      </c>
      <c r="O24" s="11">
        <f t="shared" ca="1" si="37"/>
        <v>9537</v>
      </c>
      <c r="P24" s="11">
        <f t="shared" ca="1" si="37"/>
        <v>0</v>
      </c>
      <c r="Q24" s="11">
        <f ca="1">VLOOKUP("0"&amp;$D$4&amp;Q$21,INDIRECT($C$5),$C$3)</f>
        <v>0</v>
      </c>
      <c r="R24" s="11">
        <f t="shared" ref="R24:V24" ca="1" si="38">VLOOKUP("0"&amp;$D$4&amp;R$21,INDIRECT($C$5),$C$3)</f>
        <v>0</v>
      </c>
      <c r="S24" s="11">
        <f t="shared" ca="1" si="38"/>
        <v>0</v>
      </c>
      <c r="T24" s="11">
        <f t="shared" ca="1" si="38"/>
        <v>0</v>
      </c>
      <c r="U24" s="11">
        <f t="shared" ca="1" si="38"/>
        <v>0</v>
      </c>
      <c r="V24" s="11">
        <f t="shared" ca="1" si="38"/>
        <v>0</v>
      </c>
      <c r="W24" s="11">
        <f ca="1">VLOOKUP("1"&amp;$D$2&amp;W$21,INDIRECT($C$5),$C$3)</f>
        <v>33483</v>
      </c>
      <c r="X24" s="11">
        <f t="shared" ref="X24:AB24" ca="1" si="39">VLOOKUP("1"&amp;$D$2&amp;X$21,INDIRECT($C$5),$C$3)</f>
        <v>131401</v>
      </c>
      <c r="Y24" s="11">
        <f t="shared" ca="1" si="39"/>
        <v>90549</v>
      </c>
      <c r="Z24" s="11">
        <f t="shared" ca="1" si="39"/>
        <v>0</v>
      </c>
      <c r="AA24" s="11">
        <f t="shared" ca="1" si="39"/>
        <v>13783</v>
      </c>
      <c r="AB24" s="11">
        <f t="shared" ca="1" si="39"/>
        <v>0</v>
      </c>
      <c r="AC24" s="11">
        <f ca="1">VLOOKUP("1"&amp;$D$3&amp;AC$21,INDIRECT($C$5),$C$3)</f>
        <v>26668</v>
      </c>
      <c r="AD24" s="11">
        <f t="shared" ref="AD24:AH24" ca="1" si="40">VLOOKUP("1"&amp;$D$3&amp;AD$21,INDIRECT($C$5),$C$3)</f>
        <v>114852</v>
      </c>
      <c r="AE24" s="11">
        <f t="shared" ca="1" si="40"/>
        <v>90549</v>
      </c>
      <c r="AF24" s="11">
        <f t="shared" ca="1" si="40"/>
        <v>0</v>
      </c>
      <c r="AG24" s="11">
        <f t="shared" ca="1" si="40"/>
        <v>13783</v>
      </c>
      <c r="AH24" s="11">
        <f t="shared" ca="1" si="40"/>
        <v>0</v>
      </c>
      <c r="AI24" s="11">
        <f ca="1">VLOOKUP("1"&amp;$D$4&amp;AI$21,INDIRECT($C$5),$C$3)</f>
        <v>6815</v>
      </c>
      <c r="AJ24" s="11">
        <f t="shared" ref="AJ24:AN24" ca="1" si="41">VLOOKUP("1"&amp;$D$4&amp;AJ$21,INDIRECT($C$5),$C$3)</f>
        <v>16549</v>
      </c>
      <c r="AK24" s="11">
        <f t="shared" ca="1" si="41"/>
        <v>0</v>
      </c>
      <c r="AL24" s="11">
        <f t="shared" ca="1" si="41"/>
        <v>0</v>
      </c>
      <c r="AM24" s="11">
        <f t="shared" ca="1" si="41"/>
        <v>0</v>
      </c>
      <c r="AN24" s="11">
        <f t="shared" ca="1" si="41"/>
        <v>0</v>
      </c>
    </row>
    <row r="25" spans="2:40" outlineLevel="1" x14ac:dyDescent="0.2"/>
    <row r="26" spans="2:40" outlineLevel="1" x14ac:dyDescent="0.2"/>
    <row r="27" spans="2:40" ht="12" outlineLevel="1" thickBot="1" x14ac:dyDescent="0.25">
      <c r="C27" s="26">
        <f>_xlfn.SINGLE(ClDSOutBlOption_ExecDate)</f>
        <v>45681</v>
      </c>
      <c r="D27" s="24"/>
      <c r="E27" s="24"/>
      <c r="F27" s="24"/>
      <c r="I27" s="54" t="str">
        <f>_xlfn.SINGLE(ClDSOutBlOption_SubscrExec)</f>
        <v>Системный администратор</v>
      </c>
      <c r="J27" s="54"/>
      <c r="K27" s="54"/>
      <c r="L27" s="54"/>
    </row>
    <row r="28" spans="2:40" outlineLevel="1" x14ac:dyDescent="0.2">
      <c r="C28" s="25" t="s">
        <v>21</v>
      </c>
      <c r="D28" s="24"/>
      <c r="E28" s="24"/>
      <c r="F28" s="24"/>
      <c r="I28" s="34" t="s">
        <v>22</v>
      </c>
      <c r="J28" s="34"/>
      <c r="K28" s="34"/>
      <c r="L28" s="34"/>
    </row>
    <row r="29" spans="2:40" outlineLevel="1" x14ac:dyDescent="0.2"/>
    <row r="30" spans="2:40" ht="12" outlineLevel="1" thickBot="1" x14ac:dyDescent="0.25">
      <c r="I30" s="54">
        <f>_xlfn.SINGLE(ClDSOutBlOption_SubscrContr)</f>
        <v>0</v>
      </c>
      <c r="J30" s="54"/>
      <c r="K30" s="54"/>
      <c r="L30" s="54"/>
    </row>
    <row r="31" spans="2:40" outlineLevel="1" x14ac:dyDescent="0.2">
      <c r="I31" s="34" t="str">
        <f>_xlfn.SINGLE(ClDSOutBlOption_SubscrContrJob)</f>
        <v>Головний бухгалтер</v>
      </c>
      <c r="J31" s="34"/>
      <c r="K31" s="34"/>
      <c r="L31" s="34"/>
    </row>
    <row r="32" spans="2:40" outlineLevel="1" x14ac:dyDescent="0.2"/>
    <row r="33" spans="9:12" ht="12" outlineLevel="1" thickBot="1" x14ac:dyDescent="0.25">
      <c r="I33" s="54">
        <f>_xlfn.SINGLE(ClDSOutBlOption_SubscrHead)</f>
        <v>0</v>
      </c>
      <c r="J33" s="54"/>
      <c r="K33" s="54"/>
      <c r="L33" s="54"/>
    </row>
    <row r="34" spans="9:12" x14ac:dyDescent="0.2">
      <c r="I34" s="34" t="str">
        <f>_xlfn.SINGLE(ClDSOutBlOption_SubscrHeadJob)</f>
        <v>Заступник Голови Правлiння</v>
      </c>
      <c r="J34" s="34"/>
      <c r="K34" s="34"/>
      <c r="L34" s="34"/>
    </row>
  </sheetData>
  <mergeCells count="28">
    <mergeCell ref="I30:L30"/>
    <mergeCell ref="I31:L31"/>
    <mergeCell ref="I33:L33"/>
    <mergeCell ref="I34:L34"/>
    <mergeCell ref="I27:L27"/>
    <mergeCell ref="I28:L28"/>
    <mergeCell ref="AI19:AN19"/>
    <mergeCell ref="B18:B21"/>
    <mergeCell ref="C18:C21"/>
    <mergeCell ref="D18:D21"/>
    <mergeCell ref="E18:V18"/>
    <mergeCell ref="W18:AN18"/>
    <mergeCell ref="E19:J19"/>
    <mergeCell ref="K19:P19"/>
    <mergeCell ref="Q19:V19"/>
    <mergeCell ref="W19:AB19"/>
    <mergeCell ref="AC19:AH19"/>
    <mergeCell ref="V5:W5"/>
    <mergeCell ref="C13:E15"/>
    <mergeCell ref="C16:E16"/>
    <mergeCell ref="C23:C24"/>
    <mergeCell ref="O8:P8"/>
    <mergeCell ref="O7:P7"/>
    <mergeCell ref="O6:P6"/>
    <mergeCell ref="E11:G11"/>
    <mergeCell ref="D9:N10"/>
    <mergeCell ref="I13:M15"/>
    <mergeCell ref="I16:M16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8"/>
  <sheetViews>
    <sheetView workbookViewId="0">
      <selection activeCell="A3" sqref="A3:G38"/>
    </sheetView>
  </sheetViews>
  <sheetFormatPr defaultColWidth="8.85546875" defaultRowHeight="12" x14ac:dyDescent="0.2"/>
  <cols>
    <col min="1" max="2" width="2.7109375" style="13" customWidth="1"/>
    <col min="3" max="3" width="49.7109375" style="13" customWidth="1"/>
    <col min="4" max="4" width="23.7109375" style="13" customWidth="1"/>
    <col min="5" max="5" width="11.7109375" style="13" customWidth="1"/>
    <col min="6" max="6" width="30.7109375" style="13" customWidth="1"/>
    <col min="7" max="7" width="25.7109375" style="13" customWidth="1"/>
    <col min="8" max="16384" width="8.85546875" style="13"/>
  </cols>
  <sheetData>
    <row r="2" spans="2:7" ht="25.15" customHeight="1" x14ac:dyDescent="0.2">
      <c r="C2" s="14" t="s">
        <v>0</v>
      </c>
      <c r="D2" s="14" t="s">
        <v>1</v>
      </c>
      <c r="E2" s="14" t="s">
        <v>26</v>
      </c>
      <c r="F2" s="14" t="s">
        <v>2</v>
      </c>
      <c r="G2" s="14" t="s">
        <v>27</v>
      </c>
    </row>
    <row r="3" spans="2:7" ht="12" customHeight="1" x14ac:dyDescent="0.2">
      <c r="B3" s="13" t="s">
        <v>46</v>
      </c>
      <c r="C3" s="15" t="s">
        <v>47</v>
      </c>
      <c r="D3" s="15" t="s">
        <v>48</v>
      </c>
      <c r="E3" s="15" t="s">
        <v>49</v>
      </c>
      <c r="F3" s="16">
        <v>923450</v>
      </c>
      <c r="G3" s="16">
        <v>50928</v>
      </c>
    </row>
    <row r="4" spans="2:7" ht="12" customHeight="1" x14ac:dyDescent="0.2">
      <c r="B4" s="13" t="s">
        <v>50</v>
      </c>
      <c r="C4" s="15" t="s">
        <v>47</v>
      </c>
      <c r="D4" s="15" t="s">
        <v>48</v>
      </c>
      <c r="E4" s="15" t="s">
        <v>51</v>
      </c>
      <c r="F4" s="16">
        <v>88825</v>
      </c>
      <c r="G4" s="16">
        <v>21692</v>
      </c>
    </row>
    <row r="5" spans="2:7" ht="12" customHeight="1" x14ac:dyDescent="0.2">
      <c r="B5" s="13" t="s">
        <v>52</v>
      </c>
      <c r="C5" s="15" t="s">
        <v>47</v>
      </c>
      <c r="D5" s="15" t="s">
        <v>48</v>
      </c>
      <c r="E5" s="15" t="s">
        <v>53</v>
      </c>
      <c r="F5" s="16">
        <v>297958</v>
      </c>
      <c r="G5" s="16">
        <v>294183</v>
      </c>
    </row>
    <row r="6" spans="2:7" ht="12" customHeight="1" x14ac:dyDescent="0.2">
      <c r="B6" s="13" t="s">
        <v>54</v>
      </c>
      <c r="C6" s="15" t="s">
        <v>47</v>
      </c>
      <c r="D6" s="15" t="s">
        <v>48</v>
      </c>
      <c r="E6" s="15" t="s">
        <v>55</v>
      </c>
      <c r="F6" s="16"/>
      <c r="G6" s="16"/>
    </row>
    <row r="7" spans="2:7" ht="12" customHeight="1" x14ac:dyDescent="0.2">
      <c r="B7" s="13" t="s">
        <v>56</v>
      </c>
      <c r="C7" s="15" t="s">
        <v>47</v>
      </c>
      <c r="D7" s="15" t="s">
        <v>48</v>
      </c>
      <c r="E7" s="15" t="s">
        <v>57</v>
      </c>
      <c r="F7" s="16">
        <v>97332</v>
      </c>
      <c r="G7" s="16">
        <v>9537</v>
      </c>
    </row>
    <row r="8" spans="2:7" ht="12" customHeight="1" x14ac:dyDescent="0.2">
      <c r="B8" s="13" t="s">
        <v>58</v>
      </c>
      <c r="C8" s="15" t="s">
        <v>47</v>
      </c>
      <c r="D8" s="15" t="s">
        <v>48</v>
      </c>
      <c r="E8" s="15" t="s">
        <v>59</v>
      </c>
      <c r="F8" s="16"/>
      <c r="G8" s="16"/>
    </row>
    <row r="9" spans="2:7" ht="12" customHeight="1" x14ac:dyDescent="0.2">
      <c r="B9" s="13" t="s">
        <v>60</v>
      </c>
      <c r="C9" s="15" t="s">
        <v>47</v>
      </c>
      <c r="D9" s="15" t="s">
        <v>61</v>
      </c>
      <c r="E9" s="15" t="s">
        <v>49</v>
      </c>
      <c r="F9" s="16">
        <v>923450</v>
      </c>
      <c r="G9" s="16">
        <v>50928</v>
      </c>
    </row>
    <row r="10" spans="2:7" ht="12" customHeight="1" x14ac:dyDescent="0.2">
      <c r="B10" s="13" t="s">
        <v>62</v>
      </c>
      <c r="C10" s="15" t="s">
        <v>47</v>
      </c>
      <c r="D10" s="15" t="s">
        <v>61</v>
      </c>
      <c r="E10" s="15" t="s">
        <v>51</v>
      </c>
      <c r="F10" s="16">
        <v>88825</v>
      </c>
      <c r="G10" s="16">
        <v>21692</v>
      </c>
    </row>
    <row r="11" spans="2:7" ht="12" customHeight="1" x14ac:dyDescent="0.2">
      <c r="B11" s="13" t="s">
        <v>63</v>
      </c>
      <c r="C11" s="15" t="s">
        <v>47</v>
      </c>
      <c r="D11" s="15" t="s">
        <v>61</v>
      </c>
      <c r="E11" s="15" t="s">
        <v>53</v>
      </c>
      <c r="F11" s="16">
        <v>297958</v>
      </c>
      <c r="G11" s="16">
        <v>294183</v>
      </c>
    </row>
    <row r="12" spans="2:7" ht="12" customHeight="1" x14ac:dyDescent="0.2">
      <c r="B12" s="13" t="s">
        <v>64</v>
      </c>
      <c r="C12" s="15" t="s">
        <v>47</v>
      </c>
      <c r="D12" s="15" t="s">
        <v>61</v>
      </c>
      <c r="E12" s="15" t="s">
        <v>55</v>
      </c>
      <c r="F12" s="16"/>
      <c r="G12" s="16"/>
    </row>
    <row r="13" spans="2:7" ht="12" customHeight="1" x14ac:dyDescent="0.2">
      <c r="B13" s="13" t="s">
        <v>65</v>
      </c>
      <c r="C13" s="15" t="s">
        <v>47</v>
      </c>
      <c r="D13" s="15" t="s">
        <v>61</v>
      </c>
      <c r="E13" s="15" t="s">
        <v>57</v>
      </c>
      <c r="F13" s="16">
        <v>97332</v>
      </c>
      <c r="G13" s="16">
        <v>9537</v>
      </c>
    </row>
    <row r="14" spans="2:7" ht="12" customHeight="1" x14ac:dyDescent="0.2">
      <c r="B14" s="13" t="s">
        <v>66</v>
      </c>
      <c r="C14" s="15" t="s">
        <v>47</v>
      </c>
      <c r="D14" s="15" t="s">
        <v>61</v>
      </c>
      <c r="E14" s="15" t="s">
        <v>59</v>
      </c>
      <c r="F14" s="16"/>
      <c r="G14" s="16"/>
    </row>
    <row r="15" spans="2:7" ht="12" customHeight="1" x14ac:dyDescent="0.2">
      <c r="B15" s="13" t="s">
        <v>67</v>
      </c>
      <c r="C15" s="15" t="s">
        <v>47</v>
      </c>
      <c r="D15" s="15" t="s">
        <v>68</v>
      </c>
      <c r="E15" s="15" t="s">
        <v>49</v>
      </c>
      <c r="F15" s="16"/>
      <c r="G15" s="16"/>
    </row>
    <row r="16" spans="2:7" ht="12" customHeight="1" x14ac:dyDescent="0.2">
      <c r="B16" s="13" t="s">
        <v>69</v>
      </c>
      <c r="C16" s="15" t="s">
        <v>47</v>
      </c>
      <c r="D16" s="15" t="s">
        <v>68</v>
      </c>
      <c r="E16" s="15" t="s">
        <v>51</v>
      </c>
      <c r="F16" s="16"/>
      <c r="G16" s="16"/>
    </row>
    <row r="17" spans="2:7" ht="12" customHeight="1" x14ac:dyDescent="0.2">
      <c r="B17" s="13" t="s">
        <v>70</v>
      </c>
      <c r="C17" s="15" t="s">
        <v>47</v>
      </c>
      <c r="D17" s="15" t="s">
        <v>68</v>
      </c>
      <c r="E17" s="15" t="s">
        <v>53</v>
      </c>
      <c r="F17" s="16"/>
      <c r="G17" s="16"/>
    </row>
    <row r="18" spans="2:7" ht="12" customHeight="1" x14ac:dyDescent="0.2">
      <c r="B18" s="13" t="s">
        <v>71</v>
      </c>
      <c r="C18" s="15" t="s">
        <v>47</v>
      </c>
      <c r="D18" s="15" t="s">
        <v>68</v>
      </c>
      <c r="E18" s="15" t="s">
        <v>55</v>
      </c>
      <c r="F18" s="16"/>
      <c r="G18" s="16"/>
    </row>
    <row r="19" spans="2:7" ht="12" customHeight="1" x14ac:dyDescent="0.2">
      <c r="B19" s="13" t="s">
        <v>72</v>
      </c>
      <c r="C19" s="15" t="s">
        <v>47</v>
      </c>
      <c r="D19" s="15" t="s">
        <v>68</v>
      </c>
      <c r="E19" s="15" t="s">
        <v>57</v>
      </c>
      <c r="F19" s="16"/>
      <c r="G19" s="16"/>
    </row>
    <row r="20" spans="2:7" ht="12" customHeight="1" x14ac:dyDescent="0.2">
      <c r="B20" s="13" t="s">
        <v>73</v>
      </c>
      <c r="C20" s="15" t="s">
        <v>47</v>
      </c>
      <c r="D20" s="15" t="s">
        <v>68</v>
      </c>
      <c r="E20" s="15" t="s">
        <v>59</v>
      </c>
      <c r="F20" s="16"/>
      <c r="G20" s="16"/>
    </row>
    <row r="21" spans="2:7" ht="12" customHeight="1" x14ac:dyDescent="0.2">
      <c r="B21" s="13" t="s">
        <v>74</v>
      </c>
      <c r="C21" s="15" t="s">
        <v>24</v>
      </c>
      <c r="D21" s="15" t="s">
        <v>48</v>
      </c>
      <c r="E21" s="15" t="s">
        <v>49</v>
      </c>
      <c r="F21" s="16">
        <v>887618</v>
      </c>
      <c r="G21" s="16">
        <v>33483</v>
      </c>
    </row>
    <row r="22" spans="2:7" ht="12" customHeight="1" x14ac:dyDescent="0.2">
      <c r="B22" s="13" t="s">
        <v>75</v>
      </c>
      <c r="C22" s="15" t="s">
        <v>24</v>
      </c>
      <c r="D22" s="15" t="s">
        <v>48</v>
      </c>
      <c r="E22" s="15" t="s">
        <v>51</v>
      </c>
      <c r="F22" s="16">
        <v>291121</v>
      </c>
      <c r="G22" s="16">
        <v>131401</v>
      </c>
    </row>
    <row r="23" spans="2:7" ht="12" customHeight="1" x14ac:dyDescent="0.2">
      <c r="B23" s="13" t="s">
        <v>76</v>
      </c>
      <c r="C23" s="15" t="s">
        <v>24</v>
      </c>
      <c r="D23" s="15" t="s">
        <v>48</v>
      </c>
      <c r="E23" s="15" t="s">
        <v>53</v>
      </c>
      <c r="F23" s="16">
        <v>90549</v>
      </c>
      <c r="G23" s="16">
        <v>90549</v>
      </c>
    </row>
    <row r="24" spans="2:7" ht="12" customHeight="1" x14ac:dyDescent="0.2">
      <c r="B24" s="13" t="s">
        <v>77</v>
      </c>
      <c r="C24" s="15" t="s">
        <v>24</v>
      </c>
      <c r="D24" s="15" t="s">
        <v>48</v>
      </c>
      <c r="E24" s="15" t="s">
        <v>55</v>
      </c>
      <c r="F24" s="16"/>
      <c r="G24" s="16"/>
    </row>
    <row r="25" spans="2:7" ht="12" customHeight="1" x14ac:dyDescent="0.2">
      <c r="B25" s="13" t="s">
        <v>78</v>
      </c>
      <c r="C25" s="15" t="s">
        <v>24</v>
      </c>
      <c r="D25" s="15" t="s">
        <v>48</v>
      </c>
      <c r="E25" s="15" t="s">
        <v>57</v>
      </c>
      <c r="F25" s="16">
        <v>255959</v>
      </c>
      <c r="G25" s="16">
        <v>13783</v>
      </c>
    </row>
    <row r="26" spans="2:7" ht="12" customHeight="1" x14ac:dyDescent="0.2">
      <c r="B26" s="13" t="s">
        <v>79</v>
      </c>
      <c r="C26" s="15" t="s">
        <v>24</v>
      </c>
      <c r="D26" s="15" t="s">
        <v>48</v>
      </c>
      <c r="E26" s="15" t="s">
        <v>59</v>
      </c>
      <c r="F26" s="16"/>
      <c r="G26" s="16"/>
    </row>
    <row r="27" spans="2:7" ht="12" customHeight="1" x14ac:dyDescent="0.2">
      <c r="B27" s="13" t="s">
        <v>80</v>
      </c>
      <c r="C27" s="15" t="s">
        <v>24</v>
      </c>
      <c r="D27" s="15" t="s">
        <v>61</v>
      </c>
      <c r="E27" s="15" t="s">
        <v>49</v>
      </c>
      <c r="F27" s="16">
        <v>792279</v>
      </c>
      <c r="G27" s="16">
        <v>26668</v>
      </c>
    </row>
    <row r="28" spans="2:7" ht="12" customHeight="1" x14ac:dyDescent="0.2">
      <c r="B28" s="13" t="s">
        <v>81</v>
      </c>
      <c r="C28" s="15" t="s">
        <v>24</v>
      </c>
      <c r="D28" s="15" t="s">
        <v>61</v>
      </c>
      <c r="E28" s="15" t="s">
        <v>51</v>
      </c>
      <c r="F28" s="16">
        <v>231759</v>
      </c>
      <c r="G28" s="16">
        <v>114852</v>
      </c>
    </row>
    <row r="29" spans="2:7" ht="12" customHeight="1" x14ac:dyDescent="0.2">
      <c r="B29" s="13" t="s">
        <v>82</v>
      </c>
      <c r="C29" s="15" t="s">
        <v>24</v>
      </c>
      <c r="D29" s="15" t="s">
        <v>61</v>
      </c>
      <c r="E29" s="15" t="s">
        <v>53</v>
      </c>
      <c r="F29" s="16">
        <v>90549</v>
      </c>
      <c r="G29" s="16">
        <v>90549</v>
      </c>
    </row>
    <row r="30" spans="2:7" ht="12" customHeight="1" x14ac:dyDescent="0.2">
      <c r="B30" s="13" t="s">
        <v>83</v>
      </c>
      <c r="C30" s="15" t="s">
        <v>24</v>
      </c>
      <c r="D30" s="15" t="s">
        <v>61</v>
      </c>
      <c r="E30" s="15" t="s">
        <v>55</v>
      </c>
      <c r="F30" s="16"/>
      <c r="G30" s="16"/>
    </row>
    <row r="31" spans="2:7" ht="12" customHeight="1" x14ac:dyDescent="0.2">
      <c r="B31" s="13" t="s">
        <v>84</v>
      </c>
      <c r="C31" s="15" t="s">
        <v>24</v>
      </c>
      <c r="D31" s="15" t="s">
        <v>61</v>
      </c>
      <c r="E31" s="15" t="s">
        <v>57</v>
      </c>
      <c r="F31" s="16">
        <v>255959</v>
      </c>
      <c r="G31" s="16">
        <v>13783</v>
      </c>
    </row>
    <row r="32" spans="2:7" ht="12" customHeight="1" x14ac:dyDescent="0.2">
      <c r="B32" s="13" t="s">
        <v>85</v>
      </c>
      <c r="C32" s="15" t="s">
        <v>24</v>
      </c>
      <c r="D32" s="15" t="s">
        <v>61</v>
      </c>
      <c r="E32" s="15" t="s">
        <v>59</v>
      </c>
      <c r="F32" s="16"/>
      <c r="G32" s="16"/>
    </row>
    <row r="33" spans="2:7" ht="12" customHeight="1" x14ac:dyDescent="0.2">
      <c r="B33" s="13" t="s">
        <v>86</v>
      </c>
      <c r="C33" s="15" t="s">
        <v>24</v>
      </c>
      <c r="D33" s="15" t="s">
        <v>68</v>
      </c>
      <c r="E33" s="15" t="s">
        <v>49</v>
      </c>
      <c r="F33" s="16">
        <v>95339</v>
      </c>
      <c r="G33" s="16">
        <v>6815</v>
      </c>
    </row>
    <row r="34" spans="2:7" ht="12" customHeight="1" x14ac:dyDescent="0.2">
      <c r="B34" s="13" t="s">
        <v>87</v>
      </c>
      <c r="C34" s="15" t="s">
        <v>24</v>
      </c>
      <c r="D34" s="15" t="s">
        <v>68</v>
      </c>
      <c r="E34" s="15" t="s">
        <v>51</v>
      </c>
      <c r="F34" s="16">
        <v>59362</v>
      </c>
      <c r="G34" s="16">
        <v>16549</v>
      </c>
    </row>
    <row r="35" spans="2:7" ht="12" customHeight="1" x14ac:dyDescent="0.2">
      <c r="B35" s="13" t="s">
        <v>88</v>
      </c>
      <c r="C35" s="15" t="s">
        <v>24</v>
      </c>
      <c r="D35" s="15" t="s">
        <v>68</v>
      </c>
      <c r="E35" s="15" t="s">
        <v>53</v>
      </c>
      <c r="F35" s="16"/>
      <c r="G35" s="16"/>
    </row>
    <row r="36" spans="2:7" ht="12" customHeight="1" x14ac:dyDescent="0.2">
      <c r="B36" s="13" t="s">
        <v>89</v>
      </c>
      <c r="C36" s="15" t="s">
        <v>24</v>
      </c>
      <c r="D36" s="15" t="s">
        <v>68</v>
      </c>
      <c r="E36" s="15" t="s">
        <v>55</v>
      </c>
      <c r="F36" s="16"/>
      <c r="G36" s="16"/>
    </row>
    <row r="37" spans="2:7" ht="12" customHeight="1" x14ac:dyDescent="0.2">
      <c r="B37" s="13" t="s">
        <v>90</v>
      </c>
      <c r="C37" s="15" t="s">
        <v>24</v>
      </c>
      <c r="D37" s="15" t="s">
        <v>68</v>
      </c>
      <c r="E37" s="15" t="s">
        <v>57</v>
      </c>
      <c r="F37" s="16"/>
      <c r="G37" s="16"/>
    </row>
    <row r="38" spans="2:7" ht="12" customHeight="1" x14ac:dyDescent="0.2">
      <c r="B38" s="13" t="s">
        <v>91</v>
      </c>
      <c r="C38" s="15" t="s">
        <v>24</v>
      </c>
      <c r="D38" s="15" t="s">
        <v>68</v>
      </c>
      <c r="E38" s="15" t="s">
        <v>59</v>
      </c>
      <c r="F38" s="16"/>
      <c r="G38" s="16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2021-05-19T13:37:06Z</dcterms:created>
  <dcterms:modified xsi:type="dcterms:W3CDTF">2025-01-29T11:55:36Z</dcterms:modified>
</cp:coreProperties>
</file>