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17280" windowHeight="897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H24" i="2"/>
  <c r="X24" i="2"/>
  <c r="Z24" i="2"/>
  <c r="K24" i="2"/>
  <c r="X23" i="2"/>
  <c r="V23" i="2"/>
  <c r="K23" i="2"/>
  <c r="S23" i="2"/>
  <c r="J23" i="2"/>
  <c r="Z23" i="2"/>
  <c r="H24" i="2"/>
  <c r="S24" i="2"/>
  <c r="AF24" i="2"/>
  <c r="O24" i="2"/>
  <c r="AG23" i="2"/>
  <c r="W23" i="2"/>
  <c r="AC24" i="2"/>
  <c r="Y23" i="2"/>
  <c r="O23" i="2"/>
  <c r="P24" i="2"/>
  <c r="F24" i="2"/>
  <c r="M24" i="2"/>
  <c r="AA24" i="2"/>
  <c r="G24" i="2"/>
  <c r="AE24" i="2"/>
  <c r="Q24" i="2"/>
  <c r="L23" i="2"/>
  <c r="F23" i="2"/>
  <c r="W24" i="2"/>
  <c r="AD23" i="2"/>
  <c r="T23" i="2"/>
  <c r="U24" i="2"/>
  <c r="L24" i="2"/>
  <c r="N23" i="2"/>
  <c r="I23" i="2"/>
  <c r="AC23" i="2"/>
  <c r="I24" i="2"/>
  <c r="AA23" i="2"/>
  <c r="AB23" i="2"/>
  <c r="R24" i="2"/>
  <c r="U23" i="2"/>
  <c r="M23" i="2"/>
  <c r="R23" i="2"/>
  <c r="G23" i="2"/>
  <c r="H23" i="2"/>
  <c r="J24" i="2"/>
  <c r="AE23" i="2"/>
  <c r="AF23" i="2"/>
  <c r="AD24" i="2"/>
  <c r="P23" i="2"/>
  <c r="AG24" i="2"/>
  <c r="Q23" i="2"/>
  <c r="E23" i="2"/>
  <c r="AH23" i="2"/>
  <c r="Y24" i="2"/>
  <c r="AB24" i="2"/>
  <c r="V24" i="2"/>
  <c r="N24" i="2"/>
  <c r="E24" i="2"/>
  <c r="T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<sst xmlns="http://schemas.openxmlformats.org/spreadsheetml/2006/main" count="196" uniqueCount="88">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</sst>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45231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45245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45230</v>
      </c>
      <c r="D6">
        <v>380526</v>
      </c>
      <c r="E6">
        <v>1</v>
      </c>
      <c r="F6">
        <v>1</v>
      </c>
      <c r="G6">
        <v>0</v>
      </c>
      <c r="H6">
        <v>71261000000</v>
      </c>
    </row>
    <row r="7" spans="1:18" x14ac:dyDescent="0.25">
      <c r="A7" t="s">
        <v>86</v>
      </c>
      <c r="B7" s="22">
        <v>45245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45231</v>
      </c>
      <c r="F2" s="1" t="str">
        <f>MID("00",1,2-LEN(DAY(E2)))&amp;DAY(E2)&amp;"."&amp;MID("00",1,2-LEN(MONTH(E2)))&amp;MONTH(E2)&amp;"."&amp;YEAR(E2)</f>
        <v>01.11.2023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27" t="s">
        <v>6</v>
      </c>
      <c r="T5" s="27"/>
    </row>
    <row r="6" spans="2:24" ht="15.75" x14ac:dyDescent="0.2">
      <c r="O6" s="4"/>
      <c r="T6" s="25" t="s">
        <v>7</v>
      </c>
      <c r="U6" s="25"/>
    </row>
    <row r="7" spans="2:24" ht="15.75" x14ac:dyDescent="0.2">
      <c r="O7" s="4"/>
      <c r="T7" s="25" t="s">
        <v>8</v>
      </c>
      <c r="U7" s="25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25" t="s">
        <v>9</v>
      </c>
      <c r="U8" s="25"/>
    </row>
    <row r="9" spans="2:24" ht="15.75" x14ac:dyDescent="0.2">
      <c r="E9" s="28" t="s">
        <v>28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26" t="str">
        <f>"станом на "&amp;$F$2&amp;" року "</f>
        <v xml:space="preserve">станом на 01.11.2023 року 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24" outlineLevel="1" x14ac:dyDescent="0.2"/>
    <row r="13" spans="2:24" outlineLevel="1" x14ac:dyDescent="0.2">
      <c r="E13" s="29" t="str">
        <f>_xlfn.SINGLE(ClDSOutBlOption_InstName)</f>
        <v>АКЦІОНЕРНЕ ТОВАРИСТВО 'КОМЕРЦІЙНИЙ БАНК 'ГЛОБУС</v>
      </c>
      <c r="F13" s="29"/>
      <c r="G13" s="29"/>
      <c r="H13" s="29"/>
      <c r="M13" s="29" t="str">
        <f>_xlfn.SINGLE(ClDSOutBlOption_InstLocation)</f>
        <v>м. Київ, пров.Куренівський, б.19/5</v>
      </c>
      <c r="N13" s="29"/>
      <c r="O13" s="29"/>
      <c r="P13" s="29"/>
    </row>
    <row r="14" spans="2:24" outlineLevel="1" x14ac:dyDescent="0.2">
      <c r="E14" s="29"/>
      <c r="F14" s="29"/>
      <c r="G14" s="29"/>
      <c r="H14" s="29"/>
      <c r="M14" s="29"/>
      <c r="N14" s="29"/>
      <c r="O14" s="29"/>
      <c r="P14" s="29"/>
    </row>
    <row r="15" spans="2:24" ht="12" outlineLevel="1" thickBot="1" x14ac:dyDescent="0.25">
      <c r="E15" s="30"/>
      <c r="F15" s="30"/>
      <c r="G15" s="30"/>
      <c r="H15" s="30"/>
      <c r="M15" s="30"/>
      <c r="N15" s="30"/>
      <c r="O15" s="30"/>
      <c r="P15" s="30"/>
    </row>
    <row r="16" spans="2:24" outlineLevel="1" x14ac:dyDescent="0.2">
      <c r="E16" s="31" t="s">
        <v>10</v>
      </c>
      <c r="F16" s="31"/>
      <c r="G16" s="31"/>
      <c r="H16" s="31"/>
      <c r="M16" s="31" t="s">
        <v>11</v>
      </c>
      <c r="N16" s="31"/>
      <c r="O16" s="31"/>
      <c r="P16" s="31"/>
    </row>
    <row r="17" spans="2:34" x14ac:dyDescent="0.2">
      <c r="U17" s="6" t="s">
        <v>12</v>
      </c>
    </row>
    <row r="18" spans="2:34" ht="17.100000000000001" customHeight="1" x14ac:dyDescent="0.2">
      <c r="B18" s="34" t="s">
        <v>13</v>
      </c>
      <c r="C18" s="35" t="s">
        <v>14</v>
      </c>
      <c r="D18" s="35" t="s">
        <v>15</v>
      </c>
      <c r="E18" s="38" t="s">
        <v>23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1" t="s">
        <v>24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7.100000000000001" customHeight="1" x14ac:dyDescent="0.2">
      <c r="B19" s="34"/>
      <c r="C19" s="36"/>
      <c r="D19" s="36"/>
      <c r="E19" s="38" t="s">
        <v>16</v>
      </c>
      <c r="F19" s="39"/>
      <c r="G19" s="39"/>
      <c r="H19" s="39"/>
      <c r="I19" s="40"/>
      <c r="J19" s="38" t="s">
        <v>17</v>
      </c>
      <c r="K19" s="39"/>
      <c r="L19" s="39"/>
      <c r="M19" s="39"/>
      <c r="N19" s="40"/>
      <c r="O19" s="38" t="s">
        <v>18</v>
      </c>
      <c r="P19" s="39"/>
      <c r="Q19" s="39"/>
      <c r="R19" s="39"/>
      <c r="S19" s="40"/>
      <c r="T19" s="32" t="s">
        <v>19</v>
      </c>
      <c r="U19" s="33"/>
      <c r="V19" s="33"/>
      <c r="W19" s="33"/>
      <c r="X19" s="33"/>
      <c r="Y19" s="32" t="s">
        <v>17</v>
      </c>
      <c r="Z19" s="33"/>
      <c r="AA19" s="33"/>
      <c r="AB19" s="33"/>
      <c r="AC19" s="33"/>
      <c r="AD19" s="32" t="s">
        <v>18</v>
      </c>
      <c r="AE19" s="33"/>
      <c r="AF19" s="33"/>
      <c r="AG19" s="33"/>
      <c r="AH19" s="33"/>
    </row>
    <row r="20" spans="2:34" ht="49.5" customHeight="1" x14ac:dyDescent="0.2">
      <c r="B20" s="34"/>
      <c r="C20" s="36"/>
      <c r="D20" s="36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34"/>
      <c r="C21" s="37"/>
      <c r="D21" s="37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23" t="str">
        <f>_xlfn.SINGLE(ClDSOutBlOption_InstName)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770594</v>
      </c>
      <c r="F23" s="12">
        <f t="shared" ref="F23:I23" ca="1" si="0">VLOOKUP("0"&amp;$D$2&amp;F$21,INDIRECT($C$5),$C$3-1)</f>
        <v>16990</v>
      </c>
      <c r="G23" s="12">
        <f t="shared" ca="1" si="0"/>
        <v>366732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770594</v>
      </c>
      <c r="K23" s="12">
        <f t="shared" ref="K23:N23" ca="1" si="1">VLOOKUP("0"&amp;$D$3&amp;K$21,INDIRECT($C$5),$C$3-1)</f>
        <v>16990</v>
      </c>
      <c r="L23" s="12">
        <f t="shared" ca="1" si="1"/>
        <v>366732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769448</v>
      </c>
      <c r="U23" s="12">
        <f t="shared" ref="U23:X23" ca="1" si="3">VLOOKUP("1"&amp;$D$2&amp;U$21,INDIRECT($C$5),$C$3-1)</f>
        <v>219465</v>
      </c>
      <c r="V23" s="12">
        <f t="shared" ca="1" si="3"/>
        <v>114915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696127</v>
      </c>
      <c r="Z23" s="12">
        <f t="shared" ref="Z23:AC23" ca="1" si="4">VLOOKUP("1"&amp;$D$3&amp;Z$21,INDIRECT($C$5),$C$3-1)</f>
        <v>152457</v>
      </c>
      <c r="AA23" s="12">
        <f t="shared" ca="1" si="4"/>
        <v>113937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73321</v>
      </c>
      <c r="AE23" s="12">
        <f t="shared" ref="AE23:AH23" ca="1" si="5">VLOOKUP("1"&amp;$D$4&amp;AE$21,INDIRECT($C$5),$C$3-1)</f>
        <v>67008</v>
      </c>
      <c r="AF23" s="12">
        <f t="shared" ca="1" si="5"/>
        <v>978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24"/>
      <c r="D24" s="11" t="s">
        <v>25</v>
      </c>
      <c r="E24" s="12">
        <f ca="1">VLOOKUP("0"&amp;$D$2&amp;E$21,INDIRECT($C$5),$C$3)</f>
        <v>28853</v>
      </c>
      <c r="F24" s="12">
        <f t="shared" ref="F24:I24" ca="1" si="6">VLOOKUP("0"&amp;$D$2&amp;F$21,INDIRECT($C$5),$C$3)</f>
        <v>5791</v>
      </c>
      <c r="G24" s="12">
        <f t="shared" ca="1" si="6"/>
        <v>351933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28853</v>
      </c>
      <c r="K24" s="12">
        <f t="shared" ref="K24:N24" ca="1" si="7">VLOOKUP("0"&amp;$D$3&amp;K$21,INDIRECT($C$5),$C$3)</f>
        <v>5791</v>
      </c>
      <c r="L24" s="12">
        <f t="shared" ca="1" si="7"/>
        <v>351933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23413</v>
      </c>
      <c r="U24" s="12">
        <f t="shared" ref="U24:X24" ca="1" si="9">VLOOKUP("1"&amp;$D$2&amp;U$21,INDIRECT($C$5),$C$3)</f>
        <v>14848</v>
      </c>
      <c r="V24" s="12">
        <f t="shared" ca="1" si="9"/>
        <v>112825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20792</v>
      </c>
      <c r="Z24" s="12">
        <f t="shared" ref="Z24:AC24" ca="1" si="10">VLOOKUP("1"&amp;$D$3&amp;Z$21,INDIRECT($C$5),$C$3)</f>
        <v>12830</v>
      </c>
      <c r="AA24" s="12">
        <f t="shared" ca="1" si="10"/>
        <v>111847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2621</v>
      </c>
      <c r="AE24" s="12">
        <f t="shared" ref="AE24:AH24" ca="1" si="11">VLOOKUP("1"&amp;$D$4&amp;AE$21,INDIRECT($C$5),$C$3)</f>
        <v>2018</v>
      </c>
      <c r="AF24" s="12">
        <f t="shared" ca="1" si="11"/>
        <v>978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43">
        <f>_xlfn.SINGLE(ClDSOutBlOption_ExecDate)</f>
        <v>45245</v>
      </c>
      <c r="F27" s="44"/>
      <c r="G27" s="44"/>
      <c r="H27" s="44"/>
      <c r="M27" s="42" t="str">
        <f>_xlfn.SINGLE(ClDSOutBlOption_SubscrExec)</f>
        <v>Системный администратор</v>
      </c>
      <c r="N27" s="42"/>
      <c r="O27" s="42"/>
      <c r="P27" s="42"/>
    </row>
    <row r="28" spans="2:34" outlineLevel="1" x14ac:dyDescent="0.2">
      <c r="E28" s="31" t="s">
        <v>21</v>
      </c>
      <c r="F28" s="31"/>
      <c r="G28" s="31"/>
      <c r="H28" s="31"/>
      <c r="M28" s="31" t="s">
        <v>22</v>
      </c>
      <c r="N28" s="31"/>
      <c r="O28" s="31"/>
      <c r="P28" s="31"/>
    </row>
    <row r="29" spans="2:34" outlineLevel="1" x14ac:dyDescent="0.2"/>
    <row r="30" spans="2:34" ht="12" outlineLevel="1" thickBot="1" x14ac:dyDescent="0.25">
      <c r="M30" s="42">
        <f>_xlfn.SINGLE(ClDSOutBlOption_SubscrContr)</f>
        <v>0</v>
      </c>
      <c r="N30" s="42"/>
      <c r="O30" s="42"/>
      <c r="P30" s="42"/>
    </row>
    <row r="31" spans="2:34" outlineLevel="1" x14ac:dyDescent="0.2">
      <c r="M31" s="31" t="str">
        <f>_xlfn.SINGLE(ClDSOutBlOption_SubscrContrJob)</f>
        <v>Головний бухгалтер</v>
      </c>
      <c r="N31" s="31"/>
      <c r="O31" s="31"/>
      <c r="P31" s="31"/>
    </row>
    <row r="32" spans="2:34" outlineLevel="1" x14ac:dyDescent="0.2"/>
    <row r="33" spans="13:16" ht="12" outlineLevel="1" thickBot="1" x14ac:dyDescent="0.25">
      <c r="M33" s="42">
        <f>_xlfn.SINGLE(ClDSOutBlOption_SubscrHead)</f>
        <v>0</v>
      </c>
      <c r="N33" s="42"/>
      <c r="O33" s="42"/>
      <c r="P33" s="42"/>
    </row>
    <row r="34" spans="13:16" x14ac:dyDescent="0.2">
      <c r="M34" s="31" t="str">
        <f>_xlfn.SINGLE(ClDSOutBlOption_SubscrHeadJob)</f>
        <v>Заступник Голови Правлiння</v>
      </c>
      <c r="N34" s="31"/>
      <c r="O34" s="31"/>
      <c r="P34" s="31"/>
    </row>
  </sheetData>
  <mergeCells count="30">
    <mergeCell ref="M30:P30"/>
    <mergeCell ref="M31:P31"/>
    <mergeCell ref="M33:P33"/>
    <mergeCell ref="M34:P34"/>
    <mergeCell ref="E27:H27"/>
    <mergeCell ref="M27:P27"/>
    <mergeCell ref="E28:H28"/>
    <mergeCell ref="M28:P28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S5:T5"/>
    <mergeCell ref="E9:R9"/>
    <mergeCell ref="E13:H15"/>
    <mergeCell ref="M13:P15"/>
    <mergeCell ref="E16:H16"/>
    <mergeCell ref="M16:P16"/>
    <mergeCell ref="C23:C24"/>
    <mergeCell ref="T8:U8"/>
    <mergeCell ref="T7:U7"/>
    <mergeCell ref="T6:U6"/>
    <mergeCell ref="E11:R1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770594</v>
      </c>
      <c r="G3" s="17">
        <v>28853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16990</v>
      </c>
      <c r="G4" s="17">
        <v>5791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366732</v>
      </c>
      <c r="G5" s="17">
        <v>351933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770594</v>
      </c>
      <c r="G8" s="17">
        <v>28853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16990</v>
      </c>
      <c r="G9" s="17">
        <v>5791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366732</v>
      </c>
      <c r="G10" s="17">
        <v>351933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769448</v>
      </c>
      <c r="G18" s="17">
        <v>23413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219465</v>
      </c>
      <c r="G19" s="17">
        <v>14848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114915</v>
      </c>
      <c r="G20" s="17">
        <v>112825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696127</v>
      </c>
      <c r="G23" s="17">
        <v>20792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152457</v>
      </c>
      <c r="G24" s="17">
        <v>12830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113937</v>
      </c>
      <c r="G25" s="17">
        <v>111847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73321</v>
      </c>
      <c r="G28" s="17">
        <v>2621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67008</v>
      </c>
      <c r="G29" s="17">
        <v>2018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978</v>
      </c>
      <c r="G30" s="17">
        <v>978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2023-11-16T13:35:28Z</dcterms:modified>
</cp:coreProperties>
</file>